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485" tabRatio="650" activeTab="2"/>
  </bookViews>
  <sheets>
    <sheet name="ML2" sheetId="1" r:id="rId1"/>
    <sheet name="BCDKT" sheetId="2" r:id="rId2"/>
    <sheet name="KQKD" sheetId="3" r:id="rId3"/>
    <sheet name="LCTT" sheetId="4" r:id="rId4"/>
    <sheet name="TMTC1" sheetId="5" r:id="rId5"/>
    <sheet name="TMTC2" sheetId="6" r:id="rId6"/>
    <sheet name="TMTC3" sheetId="7" r:id="rId7"/>
    <sheet name="TMTC4" sheetId="8" r:id="rId8"/>
    <sheet name="TMTC5" sheetId="9" r:id="rId9"/>
    <sheet name="TMTC6" sheetId="10" r:id="rId10"/>
    <sheet name="Pluc" sheetId="11" r:id="rId11"/>
    <sheet name="00000000" sheetId="12" state="veryHidden" r:id="rId12"/>
    <sheet name="10000000" sheetId="13" state="veryHidden" r:id="rId13"/>
    <sheet name="20000000" sheetId="14" state="veryHidden" r:id="rId14"/>
    <sheet name="30000000" sheetId="15" state="veryHidden" r:id="rId15"/>
    <sheet name="40000000" sheetId="16" state="veryHidden" r:id="rId16"/>
    <sheet name="50000000" sheetId="17" state="veryHidden" r:id="rId17"/>
    <sheet name="60000000" sheetId="18" state="veryHidden" r:id="rId18"/>
    <sheet name="70000000" sheetId="19" state="veryHidden" r:id="rId19"/>
    <sheet name="80000000" sheetId="20" state="veryHidden" r:id="rId20"/>
    <sheet name="90000000" sheetId="21" state="veryHidden" r:id="rId21"/>
    <sheet name="a0000000" sheetId="22" state="veryHidden" r:id="rId22"/>
    <sheet name="b0000000" sheetId="23" state="veryHidden" r:id="rId23"/>
  </sheets>
  <externalReferences>
    <externalReference r:id="rId26"/>
  </externalReferences>
  <definedNames>
    <definedName name="_Fill" hidden="1">#REF!</definedName>
    <definedName name="_Sort" hidden="1">'[1]Sheet1'!#REF!</definedName>
    <definedName name="CHARAC">"Button 3"</definedName>
    <definedName name="CHARAC">"Button 3"</definedName>
    <definedName name="_xlnm.Print_Area" localSheetId="4">'TMTC1'!$A$1:$J$154</definedName>
  </definedNames>
  <calcPr fullCalcOnLoad="1"/>
</workbook>
</file>

<file path=xl/sharedStrings.xml><?xml version="1.0" encoding="utf-8"?>
<sst xmlns="http://schemas.openxmlformats.org/spreadsheetml/2006/main" count="887" uniqueCount="666">
  <si>
    <t>1- Tieàn vaø caùc khoaûn töông ñöông tieàn</t>
  </si>
  <si>
    <t>- Nguyeân taéc ñaùnh giaù :</t>
  </si>
  <si>
    <t xml:space="preserve"> 6. Döï phoøng trôï caáp maát vieäc laøm </t>
  </si>
  <si>
    <t xml:space="preserve"> 7. Döï phoøng phaûi traû daøi haïn</t>
  </si>
  <si>
    <t xml:space="preserve">vieäc ñöa taøi saûn vaøo hoaït ñoäng. Nhöõng chi phí mua saém, caûi tieán vaø taân trang ñöôïc tính </t>
  </si>
  <si>
    <t xml:space="preserve">vaøo giaù trò taøi saûn coá ñònhvaø nhöõng chi phí baûo trì söûa chöõa ñöôïc tính vaøo Baùo caùo keát quaû </t>
  </si>
  <si>
    <t>hoaït ñoäng kinh doanh .</t>
  </si>
  <si>
    <t xml:space="preserve">khoaûn laõi (loã) naøo phaùt sinh do vieäc thanh lyù ñeàu ñöôïc tính vaøo Baùo caùo keát quaû hoaït ñoäng </t>
  </si>
  <si>
    <t>kinh doanh.</t>
  </si>
  <si>
    <t xml:space="preserve">  Nguyeân giaù taøi saûn coá ñònh bao goàm giaù mua vaø nhöõng chi phí coù lieân quan tröïc tieáp ñeán </t>
  </si>
  <si>
    <t xml:space="preserve">  Khi taøi saûn baùn hay thanh lyù, nguyeân giaù vaø khaáu hao luõy keá ñöôïc xoaù soå vaø baát kyø caùc</t>
  </si>
  <si>
    <t xml:space="preserve">   Taøi saûn coá ñònh ñöôïc xaùc ñònh theo nguyeân giaù tröø (-) giaù trò hao moøn luõy keá.</t>
  </si>
  <si>
    <t xml:space="preserve">ñònh theo thôøi gian höõu duïng öôùc tính, phuø hôïp vôùi höôùng daãn theo Quyeát ñònh soá </t>
  </si>
  <si>
    <t>206/2003/QÑ/BTC ngaøy 12 thaùng 12 naêm 2003 cuûa Boä Tröôûng Boä Taøi Chính.</t>
  </si>
  <si>
    <t>Coäng</t>
  </si>
  <si>
    <t xml:space="preserve">Coäng </t>
  </si>
  <si>
    <t>Khoaûn muïc</t>
  </si>
  <si>
    <t>Maùy moùc
 thieát bò</t>
  </si>
  <si>
    <t>Thieát bò 
duïng cuï quaûn lyù</t>
  </si>
  <si>
    <t xml:space="preserve">  VIEÂN THIEÂN KHANH                                     NGUYEÃN THANH BÌNH</t>
  </si>
  <si>
    <t>Quyù III</t>
  </si>
  <si>
    <t xml:space="preserve">    Trong ñoù: Nhöõng coâng trình lôùn:</t>
  </si>
  <si>
    <t xml:space="preserve">        Haøng hoaù ñieän maùy, gia duïng</t>
  </si>
  <si>
    <t xml:space="preserve">        Cung caáp dòch vuï</t>
  </si>
  <si>
    <t>Ngaøy 20/3/2006 cuûa Boä Tröôûng BTC )</t>
  </si>
  <si>
    <t>Ngöôøi laäp bieåu                                        Keá toaùn tröôûng</t>
  </si>
  <si>
    <t>VIEÂN THIEÂN KHANH                         NGUYEÃN THANH BÌNH</t>
  </si>
  <si>
    <t xml:space="preserve">          Giaùm ñoác</t>
  </si>
  <si>
    <t xml:space="preserve"> I.Nguyeân giaù TSCÑ </t>
  </si>
  <si>
    <t xml:space="preserve">   II.Giaùtrò hao moøn </t>
  </si>
  <si>
    <t xml:space="preserve">  III.Giaù trò coøn laïi </t>
  </si>
  <si>
    <t xml:space="preserve"> 2. Caùc khoaûn töông ñöông tieàn</t>
  </si>
  <si>
    <t>I. Tieàn vaø caùc khoaûn töông ñöông</t>
  </si>
  <si>
    <t>Coâng ty aùp duïng cheá ñoä keá toaùn Vieät Nam theo Quyeát ñònh soá 15/2006/QÑ-BTC ngaøy 20/3/2006</t>
  </si>
  <si>
    <t>vaø caùc thoâng tö höôùng daãn söûa ñoåi boå sung cheá ñoä keá toaùn cuûa Boä Taøi chính.</t>
  </si>
  <si>
    <t xml:space="preserve"> 2. Caùc khoaûn thueá phaûi thu Nhaø nöôùc</t>
  </si>
  <si>
    <t>Maõ soá</t>
  </si>
  <si>
    <t>Soá cuoái quyù</t>
  </si>
  <si>
    <t>Soá ñaàu naêm</t>
  </si>
  <si>
    <t xml:space="preserve"> 2. Taøi saûn coá ñònh voâ hình</t>
  </si>
  <si>
    <t xml:space="preserve"> 3. Chi phí xaây döïng cô baûn dôõ dang</t>
  </si>
  <si>
    <t>B.  NGUOÀN VOÁN CHUÛ SÔÛ HÖÕU</t>
  </si>
  <si>
    <t>chöùng khoaùn Saøi Goøn</t>
  </si>
  <si>
    <t>Chi phí phaùt sinh trong kyø</t>
  </si>
  <si>
    <t>Keát chuyeån TSCÑ trong kyø</t>
  </si>
  <si>
    <t>Mua saém TSCÑ</t>
  </si>
  <si>
    <t>Chi phí xaây döïng cô baûn</t>
  </si>
  <si>
    <t xml:space="preserve">       Chia laõi Lieân Doanh ñeán 30/9/2006</t>
  </si>
  <si>
    <t xml:space="preserve">       Coå töùc taõm öùng 3 quyù 2006</t>
  </si>
  <si>
    <t xml:space="preserve">        Quyeàn söû </t>
  </si>
  <si>
    <t xml:space="preserve">      Quyeàn söû </t>
  </si>
  <si>
    <t>28 Laõi cô baûn treân coå phieáu</t>
  </si>
  <si>
    <t>Luõy keá töø ñaàu naêm ñeán cuoái kyø naøy</t>
  </si>
  <si>
    <t>Lôïi nhuaän keá toaùn sau thueá thu nhaäp doanh nghieäp</t>
  </si>
  <si>
    <t xml:space="preserve">Caùc khoaûn ñieàu chænh taêng, giaûm lôïi nhuaän keá toaùn ñeå xaùc ñònh lôïi nhuaän phaân boå cho coå ñoâng sôû höõu coå phieáu phoå thoâng </t>
  </si>
  <si>
    <t xml:space="preserve">Lôïi nhuaän phaân boå cho coå ñoâng sôû höõu coå phieáu phoå thoâng </t>
  </si>
  <si>
    <t>Coå phieáu phoå thoâng ñang löu haønh bình quaân trong kyø</t>
  </si>
  <si>
    <t>Laõi cô baûn treân coå phieáu</t>
  </si>
  <si>
    <t>Coå phieáu phoå thoâng ñang löu haønh bình quaân trong kyø ñöôïc tính nhö sau :</t>
  </si>
  <si>
    <t>Coå phieáu phoå thoâng ñang löu haønh ñaàu naêm</t>
  </si>
  <si>
    <t>Aûnh höôûng cuûa coå phieáu phoå thoâng phaùt haønh ngaøy 01 thaùng 5 naêm 2006</t>
  </si>
  <si>
    <t xml:space="preserve">Coå phieáu phoå thoâng ñang löu haønh bình quaân trong kyø </t>
  </si>
  <si>
    <t xml:space="preserve">Thuyeát 
</t>
  </si>
  <si>
    <t xml:space="preserve"> THUYEÁT MINH BAÙO CAÙO TAØI CHÍNH</t>
  </si>
  <si>
    <t>- Nguyeân lieäu, vaät lieäu</t>
  </si>
  <si>
    <t>- Haøng hoaù toàn kho</t>
  </si>
  <si>
    <t>- Döï phoøng giaûm giaù haøng toàn kho</t>
  </si>
  <si>
    <t>II- NIEÂN ÑOÄ KEÁ TOAÙN,  ÑÔN VÒ TIEÀN TEÄ SÖÛ DUÏNG TRONG KEÁ TOAÙN</t>
  </si>
  <si>
    <t>III- CHEÁ ÑOÄ KEÁ TOAÙN AÙP DUÏNG</t>
  </si>
  <si>
    <t>2- Caùc khoaûn ñaàu tö taøi chinh ngaén haïn</t>
  </si>
  <si>
    <t>Coå phieáu Cty CP ÑT PT CN TM Cuû Chi (2.986)</t>
  </si>
  <si>
    <t xml:space="preserve">15. Giaù Trò coåå phieáu </t>
  </si>
  <si>
    <t xml:space="preserve"> 15.1- Giaù trò coå phieáu soå saùch (khoâng bao goàm LN  chöa phaân phoái )  cuûa 1 coå phieáu</t>
  </si>
  <si>
    <t xml:space="preserve">       Quyõ khen thöôûng, phuùc lôïi 15%</t>
  </si>
  <si>
    <t xml:space="preserve">       Thuø lao HÑQT, BKS ngoaøi DN</t>
  </si>
  <si>
    <t xml:space="preserve">       Lôïi nhuaän coøn laïi</t>
  </si>
  <si>
    <t xml:space="preserve">                                                               Keá toaùn tröôûng</t>
  </si>
  <si>
    <t>1. Vaät tö, haøng hoùa nhaän giöõ hoä, nhaän gia coâng</t>
  </si>
  <si>
    <t>2. Nôï khoù ñoøi ñaõ xöû lyù</t>
  </si>
  <si>
    <t>3. Ngoaïi teä - USD</t>
  </si>
  <si>
    <t>4.Coå phieáu ngaân quyõ</t>
  </si>
  <si>
    <t>5.Nguoàn voán khaáu hao cô baûn hieän coù</t>
  </si>
  <si>
    <t xml:space="preserve"> minh</t>
  </si>
  <si>
    <t xml:space="preserve">Maõ
</t>
  </si>
  <si>
    <t>soá</t>
  </si>
  <si>
    <t>1. Tieàn thu töø phaùt haønh coå phieáu , nhaän voán goùp cuûa chuû sh</t>
  </si>
  <si>
    <t>2. Tieàn chi traû voán goùp cho caùc chuû sôû höõu , mua laïi coå phieáu cuûa Doanh nghieäp ñaõ phaùt haønh</t>
  </si>
  <si>
    <t>Thương mại - dịch vụ</t>
  </si>
  <si>
    <t xml:space="preserve">        Nhaän uûy thaùc nhaäp khaåu</t>
  </si>
  <si>
    <t xml:space="preserve">Chuyeån töø mua saém TSCÑ </t>
  </si>
  <si>
    <t>Thueá TNCN</t>
  </si>
  <si>
    <t>IV- TUYEÅN BOÁ VEÀ VIEÄC TUAÂN THUÛ CHUAÅN MÖÏC KEÁ TOAÙN VAØ CHEÁ ÑOÄ KEÁ TOAÙN VIEÄT NAM</t>
  </si>
  <si>
    <t>V- CAÙC CHÍNH SAÙCH KEÁ TOAÙN AÙP DUÏNG</t>
  </si>
  <si>
    <t>* Toång soá coå phieáu ñang löu haønh</t>
  </si>
  <si>
    <t xml:space="preserve">        Tieàn löông vaø caùc khoaûn phuï caáp</t>
  </si>
  <si>
    <t xml:space="preserve">        BHXH, BHYT, KPCÑ</t>
  </si>
  <si>
    <t xml:space="preserve">        Tieàn aên giöõa ca vaø coâng taùc </t>
  </si>
  <si>
    <t>Xaêng daàu                            : Theo phöông phaùp bình quaân gia quyeàn;</t>
  </si>
  <si>
    <t>MAÃU SOÁ B 02a -DN</t>
  </si>
  <si>
    <t xml:space="preserve">KEÁT QUAÛ HOAÏT ÑOÄNG KINH DOANH </t>
  </si>
  <si>
    <t>Luõy keá töø ñaàu naêm ñeán cuoái quyù naøy</t>
  </si>
  <si>
    <t>1, Doanh thu baùn haøng vaø cung caáp 
dòch vuï</t>
  </si>
  <si>
    <t>3. Doanh thu thuaàn veà baùn haøng vaø cung caáp dòch vuï (10 = 01 - 03)</t>
  </si>
  <si>
    <t>5. Lôïi nhuaän goäp veà baùn haøng vaø cung 
caáp dòch vuï (20 = 10  - 11)</t>
  </si>
  <si>
    <t xml:space="preserve"> - Trong ñoù : Chi phí laõi vay</t>
  </si>
  <si>
    <t>23</t>
  </si>
  <si>
    <t>10. Lôïi nhuaän thuaàn töø hoaït ñoäng kinh doanh = 20 + (21-22)-(24+25)</t>
  </si>
  <si>
    <t>15. Chi phí thueá TNDN hieän haønh</t>
  </si>
  <si>
    <t>16. Chi phí thueá TNDN hoaõn laïi</t>
  </si>
  <si>
    <t>52</t>
  </si>
  <si>
    <t>17. Lôïi nhuaän sau thueá  TNDN : 
 (60 = 50 - 51-52 )</t>
  </si>
  <si>
    <t xml:space="preserve"> -  Chia cho beân hôïp taùc kinh doanh</t>
  </si>
  <si>
    <t xml:space="preserve"> -  Lôïi nhuaän coøn laïi</t>
  </si>
  <si>
    <t>18. Laõi cô baûn treân coå phieáu</t>
  </si>
  <si>
    <t>70</t>
  </si>
  <si>
    <t>Quyù II - naêm 2007</t>
  </si>
  <si>
    <t xml:space="preserve">Quyù II </t>
  </si>
  <si>
    <t>Ngaøy  20  thaùng   7     naêm 2007</t>
  </si>
  <si>
    <t xml:space="preserve">                                                                                                                                             Laäp bieåu ngaøy  20  thaùng  7  naêm  2007</t>
  </si>
  <si>
    <t>Quyù II - Naêm 2007</t>
  </si>
  <si>
    <t>Soá phaûi noäp
trong kyø</t>
  </si>
  <si>
    <t>Soá ñaõ noäp
trong kyø</t>
  </si>
  <si>
    <t xml:space="preserve">  Chi phí trong kyø ñöôïc ghi nhaän phuø hôïp vôùi doanh thu.</t>
  </si>
  <si>
    <t xml:space="preserve">  Moät vaøi soá dö ñaàu kyø treân baûng caân ñoái keá toaùn ñöôïc trình baøy laïi cho phuø hôïp vôùi quy </t>
  </si>
  <si>
    <t xml:space="preserve">       Lôïi nhuaän ñeán 30/9/2006</t>
  </si>
  <si>
    <t>- Toång lôïi nhuaän keá toaùn tröôùc thueá</t>
  </si>
  <si>
    <t>- Caùc khoaûn ñieàu chænh taêng hoaëc giaûm
 lôïi nhuaän keá toaùn deå xaùc ñònh lôïi nhuaän chòu thueá TNDN</t>
  </si>
  <si>
    <t xml:space="preserve">       + Caùc khoaûn ñieàu chænh taêng </t>
  </si>
  <si>
    <t xml:space="preserve">       + Caùc khoaûn ñieàu chænh giaûm </t>
  </si>
  <si>
    <t xml:space="preserve">1- Nieân ñoä keá toaùn </t>
  </si>
  <si>
    <t xml:space="preserve">  Ñôn vò tieàn teä ñöôïc söû duïng trong haïch toaùn keá toaùn laø : Ñoàng Vieät Nam (VNÑ)</t>
  </si>
  <si>
    <t xml:space="preserve">  Cheânh leâch tyû giaù phaùt sinh trong kyø vaø cheânh leäch tyû giaù do ñaùnh giaù laïi soá dö ngoaïi teä cuoái kyø</t>
  </si>
  <si>
    <t xml:space="preserve"> Nhaät kyù chung</t>
  </si>
  <si>
    <t xml:space="preserve">Chuùng toâi, Ban giaùm ñoác Coâng ty Coå phaàn Thöông maïi Xuaát nhaäp khaåu Thuû Ñöùc cam keát tuaân thuû </t>
  </si>
  <si>
    <t>ñuùng Luaät keá toaùn, Chuaån möïc vaø Cheá ñoä keá toaùn Vieät Nam hieän haønh trong heä thoáng</t>
  </si>
  <si>
    <t>Ma Ñöùc Tuù</t>
  </si>
  <si>
    <t>Trong ñoù :
Ñaõ khaáu hao heát nhöng</t>
  </si>
  <si>
    <t>vaãn coøn söû duïng</t>
  </si>
  <si>
    <t>keá toaùn vaø baùo caùo keá toaùn do Nhaø nöôùc Vieät Nam quy ñònh.</t>
  </si>
  <si>
    <t>- Nguyeân taéc xaùc ñònh caùc khoaûn töông ñöông tieàn : caên cöù vaøo caùc chöùng khoaùn ngaén haïn coù thôøi gian thu</t>
  </si>
  <si>
    <t>hoài hoaëc ñaùo haïn khoâng quaù 3 thaùng keå töø ngaøy laäp baùo caùo.</t>
  </si>
  <si>
    <t>-Nguyeân taéc vaø phöông phaùp chuyeån ñoåi caùc ñoàng tieàn khaùc ra ñoàng tieàn söû duïng trong keá toaùn : ñöôïc aùp</t>
  </si>
  <si>
    <t>duïng theo tyû giaù thöïc teá taïi thôøi ñieåm phaøt sinh nghieäp vuï. Vaøo cuoái kyø keá toaùn caùc soá dö tieàn maët, tieàn göûi</t>
  </si>
  <si>
    <t>ngaân haøng, tieàn ñang chuyeån coù goác ngoaïi teä ñöôïc ñieàu chænh laïi theo tyû giaù bình quaân treân thò tröôøng ngoaïi</t>
  </si>
  <si>
    <t>teä lieân ngaân haøng.</t>
  </si>
  <si>
    <t>- Nguyeân taéc ñaùnh giaù: nguyeân lieäu, haøng hoaù, coâng cuï, duïng cuï ñöôïc ghi nhaän theo giaù mua thöïc teá ghi treân</t>
  </si>
  <si>
    <t>BAÙO CAÙO TAØI CHÍNH QUYÙ II  NAÊM 2007</t>
  </si>
  <si>
    <r>
      <t>Laäp ngaøy  20 thaùng  7  naêm</t>
    </r>
    <r>
      <rPr>
        <b/>
        <sz val="11"/>
        <rFont val="VNI-Times"/>
        <family val="0"/>
      </rPr>
      <t xml:space="preserve"> 2007</t>
    </r>
  </si>
  <si>
    <t>BAÛNG CAÂN ÑOÁI KEÁ TOAÙN GIÖÕA NIEÂN ÑOÄ</t>
  </si>
  <si>
    <t>Quyù  II   naêm  2007</t>
  </si>
  <si>
    <t>Taïi ngaøy  30 thaùng 6 naêm 2007</t>
  </si>
  <si>
    <t>hoaù ñôn, coäng vôùi caùc chi phí khaùc coù lieân quan nhö: chi phí vaän chuyeån, boác xeáp, thueá nhaäp khaåu,….</t>
  </si>
  <si>
    <t>(Kyù, hoï teân)                                                (Kyù, hoï teân)</t>
  </si>
  <si>
    <t xml:space="preserve"> MA ÑÖÙC TUÙ</t>
  </si>
  <si>
    <r>
      <t xml:space="preserve"> </t>
    </r>
    <r>
      <rPr>
        <b/>
        <u val="single"/>
        <sz val="10"/>
        <rFont val="VNI-Times"/>
        <family val="0"/>
      </rPr>
      <t>I. LÖU CHUYEÅN TIEÀN TÖØ HOAÏT ÑOÄNG  KINH DOANH</t>
    </r>
  </si>
  <si>
    <r>
      <t xml:space="preserve"> </t>
    </r>
    <r>
      <rPr>
        <b/>
        <u val="single"/>
        <sz val="10"/>
        <rFont val="VNI-Times"/>
        <family val="0"/>
      </rPr>
      <t>II. LÖU CHUYEÅN TIEÀN TÖØ HOAÏT ÑOÄNG ÑAÀU TÖ</t>
    </r>
  </si>
  <si>
    <r>
      <t xml:space="preserve"> </t>
    </r>
    <r>
      <rPr>
        <b/>
        <u val="single"/>
        <sz val="10"/>
        <rFont val="VNI-Times"/>
        <family val="0"/>
      </rPr>
      <t>III. LÖU CHUYEÅN TIEÀN TÖ HOAÏT ÑOÄNG TAØI CHÍNH</t>
    </r>
  </si>
  <si>
    <t xml:space="preserve"> 15.2- Giaù trò coå phieáu soå saùch  bao goàm LN  coøn laïi cuûa 1 coå phieáu</t>
  </si>
  <si>
    <t>Noäi dung</t>
  </si>
  <si>
    <t>01 -02</t>
  </si>
  <si>
    <t xml:space="preserve">      03</t>
  </si>
  <si>
    <t xml:space="preserve">    '04</t>
  </si>
  <si>
    <t>- Phöông phaùp xaùc ñònh giaù trò haøng toàn kho cuoái kyø :</t>
  </si>
  <si>
    <t>-Phöông phaùp haïch toaùn haøng toàn kho : Theo phöông phaùp keâ khai thöôøng xuyeân</t>
  </si>
  <si>
    <t>- Nguyeân taéc ghi nhaän: Theo soá thöïc teá phaùt sinh taïi thôøi ñieåm ghi nhaän.</t>
  </si>
  <si>
    <t>phaûi thu khoù ñoøi</t>
  </si>
  <si>
    <t>Cty Coå  Phaàn TM -XNK Thuû Ñöùc</t>
  </si>
  <si>
    <t>740A Quoác loä 52, P.Hieäp Phuù, Q9</t>
  </si>
  <si>
    <t>(Ban haønh theo QÑ soá 15/2006/QÑ -BTC</t>
  </si>
  <si>
    <t xml:space="preserve">Nguyeân giaù </t>
  </si>
  <si>
    <t xml:space="preserve">Giaùtrò hao moøn </t>
  </si>
  <si>
    <t>Khaáu hao trong kyø</t>
  </si>
  <si>
    <t xml:space="preserve">Giaù trò coøn laïi </t>
  </si>
  <si>
    <t>duïng ñaát laâu daøi</t>
  </si>
  <si>
    <t>duïng ñaát coù thôøi haïn</t>
  </si>
  <si>
    <t>Giaù trò voán goùp coøn laïi ñeán ngaøy 30 thaùng 9 naêm 2006</t>
  </si>
  <si>
    <t>Giaù trò phaân boå ñaàu tö  quyù III/2006</t>
  </si>
  <si>
    <t>Traùi phieáu, coâng traùi</t>
  </si>
  <si>
    <t>Coå phieáu</t>
  </si>
  <si>
    <t>Hôïp taùc kinh doanh</t>
  </si>
  <si>
    <t>- Khaû naêng thu nôï ñöôïc xem xeùt khi laäp Baùo caùo taøi chính. Khi caàn thieát, Coâng ty seõ trích laäp döï phoøng nôï</t>
  </si>
  <si>
    <t>MUÏC LUÏC</t>
  </si>
  <si>
    <t xml:space="preserve">1- Baûng caân ñoái keá toaùn </t>
  </si>
  <si>
    <t>Maãu soá B 01-DN</t>
  </si>
  <si>
    <t>VIEÂN THIEÂN  KHANH                                                              NGUYEÃN THANH BÌNH</t>
  </si>
  <si>
    <t xml:space="preserve">     Coâng trình 231 Voõ Vaên Ngaân </t>
  </si>
  <si>
    <t xml:space="preserve">    Maët baèng 33, 45 Leâ Vaên Vieät</t>
  </si>
  <si>
    <t xml:space="preserve">     Coâng trình traïm XD soá 7</t>
  </si>
  <si>
    <t xml:space="preserve">     Coâng trình Kho hoà sô</t>
  </si>
  <si>
    <t xml:space="preserve">     Coâng trình Kho Taân Uyeân</t>
  </si>
  <si>
    <t xml:space="preserve">Thuyeát
</t>
  </si>
  <si>
    <t>minh</t>
  </si>
  <si>
    <t>Quí II - Naêm 2007</t>
  </si>
  <si>
    <t>VIEÂN THIEÂN KHANH                                    NGUYEÃN THANH BÌNH</t>
  </si>
  <si>
    <t xml:space="preserve">                       MA ÑÖÙC TUÙ</t>
  </si>
  <si>
    <t>05-19</t>
  </si>
  <si>
    <t>Maãu soá B 02-DN</t>
  </si>
  <si>
    <t>Maãu soá B 09-DN</t>
  </si>
  <si>
    <t xml:space="preserve">2- Keát quaû kinh doanh </t>
  </si>
  <si>
    <t>Giaùm Ñoác</t>
  </si>
  <si>
    <t>4-Baûng thuyeát minh baùo caùo taøi chính</t>
  </si>
  <si>
    <t>CHÆ TIEÂU</t>
  </si>
  <si>
    <t>Trang</t>
  </si>
  <si>
    <t>Toång coäng</t>
  </si>
  <si>
    <t>Maãu soá B 03-DN</t>
  </si>
  <si>
    <t xml:space="preserve">       Coå töùc lôïi nhuaän ñöôïc chia</t>
  </si>
  <si>
    <t xml:space="preserve">       Laõi tieàn göûi, tieàn cho vay</t>
  </si>
  <si>
    <t xml:space="preserve">       Laõi tieàn vay</t>
  </si>
  <si>
    <t xml:space="preserve">       Chi phí taøi chính khaùc </t>
  </si>
  <si>
    <t xml:space="preserve"> Chi phí nguyeân lieäu, vaät lieäu</t>
  </si>
  <si>
    <t xml:space="preserve"> Chi phí nhaân coâng</t>
  </si>
  <si>
    <t xml:space="preserve"> Chi phí khaáu hao taøi saûn coá ñònh</t>
  </si>
  <si>
    <t xml:space="preserve"> Chi phí dòch vuï mua ngoaøi</t>
  </si>
  <si>
    <t xml:space="preserve"> Chi phí khaùc baèng tieàn</t>
  </si>
  <si>
    <t>Ngöôøi laäp bieåu                                                    Keá toaùn tröôûng</t>
  </si>
  <si>
    <t>MA ÑÖÙC TUÙ</t>
  </si>
  <si>
    <t>I- ÑAËC ÑIEÅM HOAÏT ÑOÄNG CUÛA DOANH NGHIEÄP</t>
  </si>
  <si>
    <t>3- Baûng löu chuyeån tieàn teä</t>
  </si>
  <si>
    <t>Phuï luïc 1 : Baûng ñoái chieàu bieán ñoäng cuûa voán chuû sôû höõu</t>
  </si>
  <si>
    <t xml:space="preserve">              MA ÑÖÙC TUÙ</t>
  </si>
  <si>
    <t xml:space="preserve">  ñöôïc xöû lyù theo chuaån möïc keá toaùn soá 10 - Aûnh höôûng cuûa vieäc thay ñoåi tyû giaù hoái ñoaùi, ban haønh </t>
  </si>
  <si>
    <t xml:space="preserve">  theo Quyeát ñònh soá 165/2002/QÑ-BTC ngaøy 31 thaùng 12 naêm 2002</t>
  </si>
  <si>
    <t xml:space="preserve">Coâng taùc keá toaùn taïi ñôn vò ñöôïc phaàn meàm maùy tính vaø ñöôïc toå chöùc thaønh caùc  boä phaän haïch toaùn </t>
  </si>
  <si>
    <t>rieâng bao goàm :</t>
  </si>
  <si>
    <t xml:space="preserve">      Keá toaùn  boä phaän cöûa haøng Lieân doanh xaêng daàu Taêng Nhôn  Phuù .</t>
  </si>
  <si>
    <t xml:space="preserve">      Keá toaùn  boä phaän cöûa haøng Lieân doanh xaêng daàu Long  Bình</t>
  </si>
  <si>
    <t xml:space="preserve">      Keá toaùn  boä phaän cöûa haøng Lieân doanh xe Honda</t>
  </si>
  <si>
    <t xml:space="preserve">      Keá toaùn  boä phaän kinh doanh thuoäc Vaên phoøng Coâng ty.</t>
  </si>
  <si>
    <t xml:space="preserve">Cuoái kyø, keá toaùn Coâng ty caên cöù vaøo baùo caùc baùo caùo, soå saùch cuûa caùc boä phaän ñeå vaøo soå vaø laäp baùo caùo </t>
  </si>
  <si>
    <t>cho toaøn Coâng ty.</t>
  </si>
  <si>
    <t>Nieân ñoä keá toaùn baét ñaàu töø ngaøy  01 thaùng 01 vaø keát thuùc vaøo ngaøy 31 thaùng 12  haøng  naêm</t>
  </si>
  <si>
    <t>Xe gaén maùy hieäu Honda : Theo phöông phaùp thöïc teà ñích danh;</t>
  </si>
  <si>
    <t>Saét theùp, ñieän maùy           : Theo phöông phaùp nhaäp tröôùc xuaát tröôùc.</t>
  </si>
  <si>
    <t xml:space="preserve">      Keá toaùn taïi boä phaän cöûa haøng kinh doanh 30/4 </t>
  </si>
  <si>
    <t>TAØI SAÛN</t>
  </si>
  <si>
    <t>A. TAØI SAÛN LÖU ÑOÄNG VAØ ÑAÀU TÖ NGAÉN HAÏN</t>
  </si>
  <si>
    <t>(100 = 110 + 120 + 130 + 140 + 150 )</t>
  </si>
  <si>
    <t xml:space="preserve"> 1. Tieàn</t>
  </si>
  <si>
    <t>II. Caùc khoaûn ñaàu tö taøi chính ngaén haïn</t>
  </si>
  <si>
    <t xml:space="preserve"> 1. Ñaàu tö ngaén haïn</t>
  </si>
  <si>
    <t xml:space="preserve"> 2. Döï phoøng giaûm giaù ñaàu tö ngaén haïn (*)</t>
  </si>
  <si>
    <t>III. Caùc khoaûn phaûi thu</t>
  </si>
  <si>
    <t xml:space="preserve"> 1. Phaûi thu cuûa khaùch haøng</t>
  </si>
  <si>
    <t xml:space="preserve"> 2. Traû tröôùc cho ngöôøi baùn</t>
  </si>
  <si>
    <t xml:space="preserve"> 3. Phaûi thu noäi boä</t>
  </si>
  <si>
    <t xml:space="preserve"> 4.  Phaûi thu theo tieán ñoä keá hoaïch hôïp ñoàng xaây döïng</t>
  </si>
  <si>
    <t xml:space="preserve"> 5.  Caùc khoaûn phaûi thu khaùc</t>
  </si>
  <si>
    <r>
      <t xml:space="preserve">  Tyû giaù haïch toaùn ngaøy 30/6/2007:   16.130  </t>
    </r>
    <r>
      <rPr>
        <sz val="10"/>
        <color indexed="10"/>
        <rFont val="VNI-Times"/>
        <family val="0"/>
      </rPr>
      <t xml:space="preserve"> </t>
    </r>
    <r>
      <rPr>
        <sz val="10"/>
        <rFont val="vni-times"/>
        <family val="0"/>
      </rPr>
      <t>VNÑ/USD</t>
    </r>
  </si>
  <si>
    <r>
      <t xml:space="preserve">Toång soá lao ñoäng bình quaân : </t>
    </r>
    <r>
      <rPr>
        <sz val="10"/>
        <color indexed="10"/>
        <rFont val="VNI-Times"/>
        <family val="0"/>
      </rPr>
      <t xml:space="preserve">204 </t>
    </r>
    <r>
      <rPr>
        <sz val="10"/>
        <rFont val="vni-times"/>
        <family val="0"/>
      </rPr>
      <t xml:space="preserve">ngöôøi </t>
    </r>
  </si>
  <si>
    <t>Tieàn maët</t>
  </si>
  <si>
    <t xml:space="preserve"> - Ñieàu chænh chi phí thueá TNDN cuûa caùc naêm tröôùc</t>
  </si>
  <si>
    <t xml:space="preserve">      Thu khaùc</t>
  </si>
  <si>
    <t xml:space="preserve"> 6. Döï phoøng caùc khoaûn phaûi thu khoù ñoøi (*)</t>
  </si>
  <si>
    <t>IV. Haøng toàn kho</t>
  </si>
  <si>
    <t xml:space="preserve"> 1. Haøng toàn kho</t>
  </si>
  <si>
    <t xml:space="preserve"> 2. Döï phoøng giaûm giaù haøng toàn kho ( * )</t>
  </si>
  <si>
    <t>Ngöôøi laäp bieåu</t>
  </si>
  <si>
    <t>Keá toaùn tröôûng</t>
  </si>
  <si>
    <t>Vieân Thieân Khanh</t>
  </si>
  <si>
    <t>Nguyeãn Thanh Bình</t>
  </si>
  <si>
    <t>V. Taøi saûn ngaén haïn khaùc</t>
  </si>
  <si>
    <t xml:space="preserve"> 1. Chi phí traû tröôùc ngaén haïn</t>
  </si>
  <si>
    <t xml:space="preserve"> 3. Taøi saûn ngaén haïn khaùc</t>
  </si>
  <si>
    <t xml:space="preserve">   B. TAØI SAÛN DAØI HAÏN</t>
  </si>
  <si>
    <t>(200 = 210 + 220 + 230 + 240 + 250 + 260 )</t>
  </si>
  <si>
    <t xml:space="preserve"> I. Caùc khoaûn phaûi thu daøi haïn</t>
  </si>
  <si>
    <t xml:space="preserve"> 1. Phaûi thu daøi haïn cuûa khaùch haøng</t>
  </si>
  <si>
    <t xml:space="preserve"> 2. Phaûi thu noäi boä daøi haïn</t>
  </si>
  <si>
    <t xml:space="preserve"> 3. Phaûi thu daøi haïn khaùc</t>
  </si>
  <si>
    <t xml:space="preserve"> 4. Döï phoøng phaûi thu daøi haïn khoù ñoøi (*)</t>
  </si>
  <si>
    <t>II. Taøi saûn coá ñònh</t>
  </si>
  <si>
    <t xml:space="preserve"> 1. Taøi saûn coá ñònh höõu hình</t>
  </si>
  <si>
    <t xml:space="preserve">   . Nguyeân giaù</t>
  </si>
  <si>
    <t xml:space="preserve">   . Giaù trò hao moøn luõy keá (*)</t>
  </si>
  <si>
    <t xml:space="preserve"> 2. Taøi saûn coá ñònh thueâ taøi chính</t>
  </si>
  <si>
    <t>III. Baát ñoäng saûn ñaàu tö</t>
  </si>
  <si>
    <t>IV. Caùc khoaûn ñaàu tö taøi chính daøi haïn</t>
  </si>
  <si>
    <t xml:space="preserve"> 1. Ñaàu tö vaøo coâng ty con</t>
  </si>
  <si>
    <t xml:space="preserve"> 2. Ñaàu tö vaøo coâng ty lieân keát, lieân doanh</t>
  </si>
  <si>
    <t xml:space="preserve"> 3. Ñaàu tö daøi haïn khaùc</t>
  </si>
  <si>
    <t xml:space="preserve"> 4. Döï phoøng giaûm giaù chöùng khoaùn ñaàu tö daøi haïn (*)</t>
  </si>
  <si>
    <t>V. Taøi saûn daøi haïn khaùc</t>
  </si>
  <si>
    <t>Trích laäp caùc quyõ trong kyø</t>
  </si>
  <si>
    <t>28%</t>
  </si>
  <si>
    <t>15- Caùc khoaûn phaûi traû, phaûi noâp khaùc</t>
  </si>
  <si>
    <t>16- Phaûi traû daøi haïn  khaùc</t>
  </si>
  <si>
    <t>Lợi nhuận lieân doanh phải trả</t>
  </si>
  <si>
    <t>Nhaän kyù quyõ ngaén haïn</t>
  </si>
  <si>
    <t>Nhaän goùp voán cuûa caùc ñoái taùc ñeå môû cöû haøng hôïp taùc kinh doanh haøng hoaù caùc loaïi cuûa Coâng ty.</t>
  </si>
  <si>
    <t xml:space="preserve">Coå töùc </t>
  </si>
  <si>
    <t xml:space="preserve">Coå töùc ñaõ chi traû trong naêm nhö sau: </t>
  </si>
  <si>
    <t>Coå töùc ñôït 4 naêm 2006</t>
  </si>
  <si>
    <t xml:space="preserve">Taïm öùng coå mtöùc naêm nay </t>
  </si>
  <si>
    <t>17- Voán chuû sôû höõu</t>
  </si>
  <si>
    <t>18. Caùc quyõ cuûa doanh nghieäp</t>
  </si>
  <si>
    <t>19. Quyõ khen thöôûng, phuùc lôïi</t>
  </si>
  <si>
    <t>21. Doanh thu hoaït ñoäng taøi chính</t>
  </si>
  <si>
    <t>22. Giaù voán haøng baùn</t>
  </si>
  <si>
    <t>23. Chi phí taøi chính</t>
  </si>
  <si>
    <t>24. Thu nhaäp khaùc</t>
  </si>
  <si>
    <t>25 Chi phí khaùc</t>
  </si>
  <si>
    <t>27 Thueá thu nhaäp doanh nghieäp phaûi noäp vaø lôïi nhuaän sau thueá trong kyø</t>
  </si>
  <si>
    <t>Thu khuyeán maõi , Chieát khaáu</t>
  </si>
  <si>
    <t xml:space="preserve"> - Thueá thu nhaäp doanh nghieäp</t>
  </si>
  <si>
    <t xml:space="preserve"> - Toång thu nhaäp chòu thueá</t>
  </si>
  <si>
    <t xml:space="preserve"> - Thueá thu nhaäp doanh nghieäp ñöôïc giaûm 50%</t>
  </si>
  <si>
    <t xml:space="preserve"> - Thueá thu nhaäp doanh nghieäp phaûi noäp</t>
  </si>
  <si>
    <t>20. Doanh thu baùn haøng vaø cung caáp 
dòch vuï</t>
  </si>
  <si>
    <t>26 Chi phí saûn xuaát kinh doanh theo 
yeáu toá</t>
  </si>
  <si>
    <t>Chia coå töùc kyø 4 2006</t>
  </si>
  <si>
    <t>taïi thôøi ñieåm 30/9/2006   (7) = [(1)+(2)+(3)+(4)+(5)] / (6)</t>
  </si>
  <si>
    <t xml:space="preserve">  taïi thôøi ñieåm 30/9/2006   (8) = [(1)+(2)+(3)+(4)+(5)+(9)] / (6)</t>
  </si>
  <si>
    <t xml:space="preserve">Chia laõi hôïp taùc kinh doanh </t>
  </si>
  <si>
    <t xml:space="preserve"> 1. Chí phí traû tröôùc daøi haïn</t>
  </si>
  <si>
    <t xml:space="preserve"> 2. Taøi saûn thueá thu nhaäp hoaõn laïi</t>
  </si>
  <si>
    <t xml:space="preserve"> 3. Taøi saûn daøi haïn khaùc</t>
  </si>
  <si>
    <t>TOÅNG COÄNG TAØI SAÛN</t>
  </si>
  <si>
    <t>NGUOÀN VOÁN</t>
  </si>
  <si>
    <t>A. NÔÏ PHAÛI TRAÛ</t>
  </si>
  <si>
    <t>(300 = 310 + 320 )</t>
  </si>
  <si>
    <t>I. Nôï ngaén haïn</t>
  </si>
  <si>
    <t xml:space="preserve"> 1. Vay vaø nôï ngaén haïn </t>
  </si>
  <si>
    <t xml:space="preserve"> 2. Phaûi traû cho ngöôøi baùn</t>
  </si>
  <si>
    <t xml:space="preserve"> 3. Ngöôøi mua traû tieàn tröôùc</t>
  </si>
  <si>
    <t xml:space="preserve"> 4. Thueá vaø caùc khoaûn phaûi noäp Nhaø nöôùc</t>
  </si>
  <si>
    <t xml:space="preserve"> 5. Phaûi traû coâng nhaân vieân</t>
  </si>
  <si>
    <t xml:space="preserve"> 6. Chi phí phaûi traû</t>
  </si>
  <si>
    <t xml:space="preserve"> 7. Phaûi traû  noäi boä</t>
  </si>
  <si>
    <t xml:space="preserve"> 8.  Phaûi traû theo tieán ñoä keá hoaïch hôïp ñoàng xaây döïng</t>
  </si>
  <si>
    <t xml:space="preserve"> 9. Caùc khoaûn phaûi traû, phaûi noäp khaùc</t>
  </si>
  <si>
    <t>II. Nôï daøi haïn</t>
  </si>
  <si>
    <t xml:space="preserve"> 1. Phaûi traû daøi haïn ngöôøi baùn</t>
  </si>
  <si>
    <t xml:space="preserve"> 2. Phaûi traû daøi haïn noäi boä</t>
  </si>
  <si>
    <t xml:space="preserve"> 3. Phaûi traû daøi haïn khaùc</t>
  </si>
  <si>
    <t xml:space="preserve"> 4. Vay vaø nôï daøi haïn</t>
  </si>
  <si>
    <t>Soá ñaàu kyø</t>
  </si>
  <si>
    <t>Soá cuoái kyø</t>
  </si>
  <si>
    <t xml:space="preserve"> 5. Thueá Thu nhaäp hoaõn laïi phaûi traû</t>
  </si>
  <si>
    <t>(400 = 410 + 420)</t>
  </si>
  <si>
    <t xml:space="preserve">I. Voán chuû sôû höõu </t>
  </si>
  <si>
    <t xml:space="preserve"> 1. Voán  ñaàu tö cuûa chuû sôû höõu</t>
  </si>
  <si>
    <t xml:space="preserve"> 2. Thaëng dö voán coå phaàn</t>
  </si>
  <si>
    <t xml:space="preserve"> 3. Coå phieáu ngaân quyõ </t>
  </si>
  <si>
    <t xml:space="preserve"> 4. Cheânh leäch ñaùnh giaù laïi taøi saûn</t>
  </si>
  <si>
    <t xml:space="preserve"> 5. Cheânh leäch tyû giaù hoái ñoaùi</t>
  </si>
  <si>
    <t xml:space="preserve"> 6. Quyõ ñaàu tö phaùt trieån</t>
  </si>
  <si>
    <t xml:space="preserve"> 7. Quyõ döï phoøng taøi chính</t>
  </si>
  <si>
    <t xml:space="preserve"> 8. Quyõ khaùc thuoäc voán chuû sôû höõu </t>
  </si>
  <si>
    <t xml:space="preserve"> 9. Lôïi nhuaän chöa phaân phoái</t>
  </si>
  <si>
    <t>II. Nguoàn kinh phí , quyõ khaùc</t>
  </si>
  <si>
    <t xml:space="preserve"> 1. Quyõ khen thöôûng vaø phuùc lôïi</t>
  </si>
  <si>
    <t xml:space="preserve"> 2. Nguoàn kinh phí söï nghieäp</t>
  </si>
  <si>
    <t xml:space="preserve"> 3. Nguoàn kinh phí ñaõ hình thaønh TSCÑ</t>
  </si>
  <si>
    <t>TOÅNG COÄNG NGUOÀN VOÁN</t>
  </si>
  <si>
    <t xml:space="preserve">CAÙC CHÆ TIEÂU NGOAØI BAÛNG CAÂN ÑOÁI KEÁ TOAÙN </t>
  </si>
  <si>
    <t>a) Ñaàu tö daøi haïn khaùc</t>
  </si>
  <si>
    <t>b) Coå phieáu</t>
  </si>
  <si>
    <t>c) Traùi phieáu</t>
  </si>
  <si>
    <r>
      <t xml:space="preserve">  </t>
    </r>
    <r>
      <rPr>
        <b/>
        <i/>
        <sz val="11"/>
        <rFont val="VNI-Times"/>
        <family val="0"/>
      </rPr>
      <t xml:space="preserve"> </t>
    </r>
    <r>
      <rPr>
        <b/>
        <i/>
        <u val="single"/>
        <sz val="11"/>
        <rFont val="VNI-Times"/>
        <family val="0"/>
      </rPr>
      <t>Ghi chuù:</t>
    </r>
    <r>
      <rPr>
        <sz val="11"/>
        <rFont val="VNI-Times"/>
        <family val="0"/>
      </rPr>
      <t xml:space="preserve"> Soá lieäu trong caùc chæ tieâu coù daáu (*) ñöôïc ghi baèng soá aâm döôùi hình</t>
    </r>
  </si>
  <si>
    <t>(Ban haønh theo QÑ soá 15/2006/QÑ-BTC</t>
  </si>
  <si>
    <t>ngaøy 20/3/2006 cuûa Boä tröôûng BTC)</t>
  </si>
  <si>
    <t>4- Ghi nhaän vaø khaáu hao TSCÑ</t>
  </si>
  <si>
    <t>5- Nguyeân taéc voán hoaù caùc khoaûn chi phí ñi vay vaø caùc khoaûn chi phí khaùc:</t>
  </si>
  <si>
    <t>6- Nguyeân taéc ghi nhaän doanh thu, chi phí .</t>
  </si>
  <si>
    <t>7- Soá lieäu so saùnh</t>
  </si>
  <si>
    <t>VI- THOÂNG TIN MOÄT SOÁ CHÆ TIEÂU CHUÛ YEÁU</t>
  </si>
  <si>
    <t xml:space="preserve">        Vaät lieäu xaây döïng</t>
  </si>
  <si>
    <t xml:space="preserve">        Xaêng daàu</t>
  </si>
  <si>
    <t xml:space="preserve">        Xe gaén maùy</t>
  </si>
  <si>
    <t xml:space="preserve">               thöùc ghi trong ngoaëc ñôn ( ).</t>
  </si>
  <si>
    <t>Giaùm ñoác</t>
  </si>
  <si>
    <t>(Kyù, hoï teân, ñoùng daáu)</t>
  </si>
  <si>
    <t>Ñôn vò tính: Ñoàng</t>
  </si>
  <si>
    <t>01</t>
  </si>
  <si>
    <t>24</t>
  </si>
  <si>
    <t xml:space="preserve">2. Caùc khoaûn giaûm tröø </t>
  </si>
  <si>
    <t>03</t>
  </si>
  <si>
    <t>4. Giaù voán haøng baùn</t>
  </si>
  <si>
    <t>25</t>
  </si>
  <si>
    <t>6. Doanh thu hoaït ñoäng taøi chính</t>
  </si>
  <si>
    <t>21</t>
  </si>
  <si>
    <t>7. Chi phí taøi chính</t>
  </si>
  <si>
    <t>22</t>
  </si>
  <si>
    <t>26</t>
  </si>
  <si>
    <t>8. Chi phí baùn haøng</t>
  </si>
  <si>
    <t xml:space="preserve">9. Chi phí quaûn lyù doanh nghieäp </t>
  </si>
  <si>
    <t xml:space="preserve">11. Thu nhaäp  khaùc </t>
  </si>
  <si>
    <t>31</t>
  </si>
  <si>
    <t>12. Chi phí khaùc</t>
  </si>
  <si>
    <t>32</t>
  </si>
  <si>
    <r>
      <t>Ñôn vò tính: VN</t>
    </r>
    <r>
      <rPr>
        <b/>
        <sz val="10"/>
        <rFont val="vni-times"/>
        <family val="0"/>
      </rPr>
      <t>Ñ</t>
    </r>
  </si>
  <si>
    <t>14. Toång lôïi nhuaän keá toaùn tröôùc thueá : 
( 50 = 30 +40 )</t>
  </si>
  <si>
    <t>Thueá thu nhaäp doanh nghieäp phaûi noäp trong kyø ñöôïc tính nhö sau :</t>
  </si>
  <si>
    <t xml:space="preserve">Toång lôïi nhuaän keá toaùn tröôùc thueá </t>
  </si>
  <si>
    <t>Caùc khoaûn ñieàu chænh taêng, giaûm lôïi nhuaän keá toaùn</t>
  </si>
  <si>
    <t>ñeå xaùc ñònh lôïi nhuaän chòu thueá thu nhaäp doanh nghieäp :</t>
  </si>
  <si>
    <t xml:space="preserve"> - Caùc khoaûn ñieàu chænh taêng</t>
  </si>
  <si>
    <t xml:space="preserve"> - Caùc khoaûn ñieàu chænh giaûm</t>
  </si>
  <si>
    <t xml:space="preserve">Toång doanh thu chòu thueá </t>
  </si>
  <si>
    <t>Thueá suaát thueá thu nhaäp doanh nghieäp</t>
  </si>
  <si>
    <t>Thueá thu nhaäp doanh nghieäp ñöôïc giaûm 50%</t>
  </si>
  <si>
    <t xml:space="preserve">Thueá thu nhaäp doanh nghieäp </t>
  </si>
  <si>
    <t xml:space="preserve">Thueá thu nhaäp doanh nghieäp phaûi noäp </t>
  </si>
  <si>
    <t>13. Lôïi nhuaän khaùc :  ( 40 = 31 - 32 )</t>
  </si>
  <si>
    <t>40</t>
  </si>
  <si>
    <t>50</t>
  </si>
  <si>
    <t>51</t>
  </si>
  <si>
    <t>60</t>
  </si>
  <si>
    <t>Maãu B 03 / DN</t>
  </si>
  <si>
    <t xml:space="preserve">BAÙO CAÙO LÖU CHUYEÅN TIEÀN TEÄ </t>
  </si>
  <si>
    <t>( Theo phöông phaùp tröïc tieáp )</t>
  </si>
  <si>
    <t xml:space="preserve">Ñôn vò tính : Ñoàng </t>
  </si>
  <si>
    <t>Maõ 
soá</t>
  </si>
  <si>
    <t>Thuyeát
minh</t>
  </si>
  <si>
    <t>Naêm nay</t>
  </si>
  <si>
    <t>Naêm tröôùc</t>
  </si>
  <si>
    <t>1. Tieàn thu töø baùn haøng , cung caáp dòch vuï vaø doanh thu khaùc</t>
  </si>
  <si>
    <t>2. Tieàn chi traû cho ngöôøi cung caáp haøng hoùa vaø dòch vuï</t>
  </si>
  <si>
    <t>02</t>
  </si>
  <si>
    <t>3. Tieàn chi traû cho ngöôøi lao ñoäng</t>
  </si>
  <si>
    <t>4. Tieàn chi traû laõi vay</t>
  </si>
  <si>
    <t>04</t>
  </si>
  <si>
    <t>5. Tieàn chi noäp thueá Thu nhaäp doanh nghieäp</t>
  </si>
  <si>
    <t>05</t>
  </si>
  <si>
    <t>6. Tieàn thu khaùc töø hoïat ñoäng kinh doanh</t>
  </si>
  <si>
    <t>06</t>
  </si>
  <si>
    <t>10,Nguoàn voán ñaàu tö  XDCB</t>
  </si>
  <si>
    <t>7. Tieàn chi khaùc cho hoaït ñoäng kinh doanh</t>
  </si>
  <si>
    <t>07</t>
  </si>
  <si>
    <t xml:space="preserve">      Löu chuyeån tieàn thuaàn töø hoaït ñoäng saûn xuaát, kinh doanh </t>
  </si>
  <si>
    <t>1. Tieàn chi ñeå mua saém , xaây döïng TSCÑ vaø caùc taøi saûn daøi haïn khaùc</t>
  </si>
  <si>
    <t>2.Tieàn thu töø thanh lyù , nhöôïng baùn TSCÑ vaø caùc taøi saûn daøi haïn khaùc</t>
  </si>
  <si>
    <t>3. Tieàn chi cho vay , mua caùc coâng cuï nôï cuûa ñôn vò khaùc</t>
  </si>
  <si>
    <t>4. Tieàn thu hoài cho vay , baùn laïi caùc coâng cuï nôï cuûa ñôn vò khaùc</t>
  </si>
  <si>
    <t>5. Tieàn chi ñaàu tö goùp voán vaøo caùc ñôn vò khaùc</t>
  </si>
  <si>
    <t>6. Tieàn thu hoài ñaàu tö goùp voán vaøo ñôn vò khaùc</t>
  </si>
  <si>
    <t>7. Tieàn thu laõi cho vay , coå töùc vaø lôïi nhuaän ñöôïc chia</t>
  </si>
  <si>
    <t>27</t>
  </si>
  <si>
    <t xml:space="preserve">Löu chuyeån tieàn thuaàn töø hoaït ñoäng ñaàu tö </t>
  </si>
  <si>
    <t xml:space="preserve">3. Tieàn vay ngaén haïn , daøi haïn nhaän ñöôïc </t>
  </si>
  <si>
    <t>4. Tieàn chi  traû nôï goác vay</t>
  </si>
  <si>
    <t>5. Tieàn chi traû nôï thueâ taøi chính</t>
  </si>
  <si>
    <t>6. Coå töùc , lôïi nhuaän ñaõ traû cho chuû sôû höõu</t>
  </si>
  <si>
    <t xml:space="preserve">Löu chuyeån tieàn thuaàn töø hoaït ñoäng taøi chính </t>
  </si>
  <si>
    <t>Löu chuyeån tieàn thuaàn trong kyø  (20+30+40 )</t>
  </si>
  <si>
    <t xml:space="preserve">Tieàn vaø töông ñöông tieàn  ñaàu kyø </t>
  </si>
  <si>
    <t xml:space="preserve">      Giaù trò thuaàn haøng toàn kho</t>
  </si>
  <si>
    <t>Nhaø 
cöûa, vaät kieán truùc</t>
  </si>
  <si>
    <t>Phöông tieän vaän taûi</t>
  </si>
  <si>
    <t xml:space="preserve">- Thanh lyù </t>
  </si>
  <si>
    <t>- Nhöôïng baùn</t>
  </si>
  <si>
    <t>Laø khoaûn goùp voán baèng taøi saûn höõu hình hôïp taùc vôùi Lieân hieäp hôïp taùc xaõ mua baùn Tp. Hoà Chí Minh</t>
  </si>
  <si>
    <t>ñeå ñaàu tö xaây döïng sieâu thò Coop Mart Xa Loä Haø Noäi theo Hôïp ñoàng hôïp taùc kinh doanh soá 32/HÑHTKD</t>
  </si>
  <si>
    <t>ngaøy 08/02/2002 &amp; phuï luïc 03 ngaøy 02/4/2004. Thôøi haïn ñeán naêm 2032.</t>
  </si>
  <si>
    <t>Giaù trò voán goùp</t>
  </si>
  <si>
    <t xml:space="preserve">Giaù trò phaân boå luõy keá ñeán 30/6/2006 </t>
  </si>
  <si>
    <t>Chi tieát goàm :</t>
  </si>
  <si>
    <t>Coå phieáu Cty CP Vaät Tö Haäu Giang     (10.000)</t>
  </si>
  <si>
    <t>Coå phieáu Cty CP Söõa Vieät Nam  (236)</t>
  </si>
  <si>
    <t>Coå phieáu Cty CP Ñaàu Tö Thöông Maïi SMC (7.500)</t>
  </si>
  <si>
    <t>Coå phieáu Cty CP TM XNK Phuù Nhuaän (1.000)</t>
  </si>
  <si>
    <t>Coå phieáu Cty CP Ñòa Oác 9 (8.000)</t>
  </si>
  <si>
    <t>Kyø tröôùc</t>
  </si>
  <si>
    <t>Kyø naøy</t>
  </si>
  <si>
    <t>Coâng traùi Giaùo duïc</t>
  </si>
  <si>
    <t>Naêm ñaùo haïn</t>
  </si>
  <si>
    <t>Laõi suaát</t>
  </si>
  <si>
    <t>Traùi phieáu chính phuû</t>
  </si>
  <si>
    <t>Coâng traùi Giaùo duïc vaø XD Tquoác</t>
  </si>
  <si>
    <t xml:space="preserve">Toång coäng </t>
  </si>
  <si>
    <t>Aûnh höôûng cuûa thay ñoåi tyû giaù hoái ñoaùi quy ñoåi ngoaïi teä</t>
  </si>
  <si>
    <t>61</t>
  </si>
  <si>
    <t>Tieàn vaø töông ñöông tieàn  cuoái kyø  ( 50+60+61 )</t>
  </si>
  <si>
    <t>29</t>
  </si>
  <si>
    <t xml:space="preserve">                 Ngöôøi laäp bieåu                                                   Keá Toaùn Tröôûng                                                        Giaùm Ñoác</t>
  </si>
  <si>
    <t>Thu thanh lyù, nhöôïng baùn taøi saûn</t>
  </si>
  <si>
    <t>Thu khaùc</t>
  </si>
  <si>
    <t>Giaù trò taøi saûn thanh lyù nhöôïng baùn</t>
  </si>
  <si>
    <t>Chi phí khaùc</t>
  </si>
  <si>
    <t>VI.1</t>
  </si>
  <si>
    <t>VI.2</t>
  </si>
  <si>
    <t>VI.3</t>
  </si>
  <si>
    <t>VI.4</t>
  </si>
  <si>
    <t>VI.5</t>
  </si>
  <si>
    <t>VI.6</t>
  </si>
  <si>
    <t>VI.7</t>
  </si>
  <si>
    <t>VI.8</t>
  </si>
  <si>
    <t>VI.9</t>
  </si>
  <si>
    <t>VI.11</t>
  </si>
  <si>
    <t>VI.12</t>
  </si>
  <si>
    <t>VI.13</t>
  </si>
  <si>
    <t>VI.14</t>
  </si>
  <si>
    <t>Soá dö cuoái naêm nay</t>
  </si>
  <si>
    <t>Lôïi nhuaän trong naêm nay</t>
  </si>
  <si>
    <t>3. Ngaønh ngheà kinh doanh :</t>
  </si>
  <si>
    <t xml:space="preserve">Coâng ty Coå phaàn Thöông Maïi Xuaát nhaäp khaåu Thuû Ñöùc ( teân giao dòch :Thu Duc  Trading and Import Export Joint </t>
  </si>
  <si>
    <t xml:space="preserve"> Stock Company, vieát taét laø TIMEXCO) laø doanh nghieäp ñöôïc thaønh laäp döôùi hình thöùc chuyeån töø doanh nghieäp</t>
  </si>
  <si>
    <t xml:space="preserve"> nhaø nöôùc thaønh coâng ty coå phaàn theo Quyeát ñònh soá 09/2000/QÑ-TTg ngaøy 17 thaùng 01 naêm 2000 cuûa Chính phuû .</t>
  </si>
  <si>
    <t>Saûn xuaát, kinh doanh haøng xuaát nhaäp khaåu laâm saûn cheá bieán, noâng thuûy haûi saûn, thöïc phaåm, bao bì, haøng thuû coâng</t>
  </si>
  <si>
    <t>myõ ngheä, kim khí ñieän maùy, vaät tö nguyeân lieäu, nhieân lieäu, phuï tuøng, vaät lieäu xaây döïng, phöôïng tieän vaän taûi, dòch vuï</t>
  </si>
  <si>
    <t>xuaát nhaäp khaåu vaø thöông maïi. Kinh doanh dòch vuï kho baõi.Xaây döïng vaø kinh doanh nhaø. Mua baùn xe maùy,xe ñaïp,</t>
  </si>
  <si>
    <t xml:space="preserve">maùy vi tính vaø thieát bò maùy tính.Vaän taûi xaêng daàu vaø mua baùn khí ñoát hoaù loûng (gas), beáp ga, ñoà duøng caù nhaân vaø gia </t>
  </si>
  <si>
    <t>ñình, baùch hoaù, myõ phaåm</t>
  </si>
  <si>
    <t>3-Hình thöùc keá toaùn aùp duïng :</t>
  </si>
  <si>
    <t>cho toaøn Coâng ty. Doanh thu vaø soá dö giöõa caùc ñôn vò tröïc thuoäc ñöôïc loaïi tröø khi laäp baùo caùo taøi chính.</t>
  </si>
  <si>
    <t>ñuùng Luaät keá toaùn, Chuaån möïc vaø Cheá ñoä keá toaùn Vieät Nam hieän haønh trong heä thoáng keá toaùn vaø baùo</t>
  </si>
  <si>
    <t>caùo keá toaùn do Nhaø nöôùc Vieät Nam quy ñònh.</t>
  </si>
  <si>
    <t xml:space="preserve">hoài hoaëc ñaùo haïn khoâng quaù 3 thaùng keå töø ngaøy mua, deã daøng chuyeån nñoåi thaønh moät löôïng tieàn xaùc ñònh </t>
  </si>
  <si>
    <t>Soá dö ñaàu naêm nay</t>
  </si>
  <si>
    <t>cuõng nhö khoâng coù nhieàu ruûi ro trong vieäc chuyeån ñoåi .</t>
  </si>
  <si>
    <t>Döï phoøng giaûm giaù haøng toàn kho ñöôïc ghi nhaän khi giaù goác lôùn hôn giaù trò thuaàn coù theå thöïc hieän ñöôïc .Giaù</t>
  </si>
  <si>
    <t xml:space="preserve">trò thuaàn coù theå thöïc hieän ñöôïc laø giaù baùn öôùc tính cuûa haøng toàn kho tröø chi phí öôùc tính cuûa haøng toàn kho </t>
  </si>
  <si>
    <t>tröø chi phí öôùc tính caàn thieát cho vieäc tieâu thuï chuùng.</t>
  </si>
  <si>
    <t xml:space="preserve">vaøo giaù trò taøi saûn coá ñònh vaø nhöõng chi phí baûo trì söûa chöõa ñöôïc tính vaøo Baùo caùo keát quaû </t>
  </si>
  <si>
    <t>VI.10</t>
  </si>
  <si>
    <t>VI.15</t>
  </si>
  <si>
    <t>VI.16</t>
  </si>
  <si>
    <t>Thuû Ñöùc</t>
  </si>
  <si>
    <t xml:space="preserve"> - Ñaàu tö coå phieáu  qua Cty CP </t>
  </si>
  <si>
    <t xml:space="preserve"> - Tieàn göûi kyø haïn  taïi NH Ñaàu Tö Phaùt Trieån </t>
  </si>
  <si>
    <t>Caùc khoaûn caàm coá, kyù quyõ , kyù cöôïc ngaén haïn</t>
  </si>
  <si>
    <t>- Mua trong kyø</t>
  </si>
  <si>
    <t>VI.17</t>
  </si>
  <si>
    <t>VI.18</t>
  </si>
  <si>
    <t>VI.19</t>
  </si>
  <si>
    <t>VI.20</t>
  </si>
  <si>
    <t>VI.21</t>
  </si>
  <si>
    <t>VI.23</t>
  </si>
  <si>
    <t>VI.22</t>
  </si>
  <si>
    <t>VI.24</t>
  </si>
  <si>
    <t>VI.27</t>
  </si>
  <si>
    <t>VI.25</t>
  </si>
  <si>
    <t>VI.26</t>
  </si>
  <si>
    <t>VI.28</t>
  </si>
  <si>
    <t>6. Taøi saûn coá ñònh voâ hình.</t>
  </si>
  <si>
    <t>Quyeàn söû duïng ñaát laø toaøn boä caùc chi phí thöïc teá Coâng ty ñaõ chi ra coù lieân quan tröïc tieáp tôùi ñaát  söû duïng, bao</t>
  </si>
  <si>
    <t xml:space="preserve">goàm : tieàn chi ra ñeå coù quyeàn söû duïng ñaát, chi phí cho ñeàn buø, giaûi phoùng maët baèng, leä phí tröôùc baï… Quyeàn </t>
  </si>
  <si>
    <t>söû duïng ñaát ñöôïc xaùc ñònh laø voâ haïn khoâng tính khaáu hao.</t>
  </si>
  <si>
    <t>7. Ñaàu tö taøi chính.</t>
  </si>
  <si>
    <t>Caùc khoaûn ñaàu tö vaøo chöùng khoaùn ñöôïc ghi nhaän theo giaù goác.</t>
  </si>
  <si>
    <t xml:space="preserve">Khi thanh lyù moät khoaûn ñaàu tö, phaàn cheânh leäch giöõa giaù trò thanh lyù thuaàn vaø giaù trò ghi soå ñöôïc haïch toaùn </t>
  </si>
  <si>
    <t>vaøo thu nhaäp hoaëc chi phí trong kyø.</t>
  </si>
  <si>
    <t>Chi phí ñaàu tö cho hoaït ñoäng lieân doanh ñöôïc phaân boå vaøo chi phí trong kyø theo phöông phaùp ñöôøng thaúng</t>
  </si>
  <si>
    <t>vôùi thôøi gian phaân boå laø 30 naêm.</t>
  </si>
  <si>
    <t>Nguoàn voán ñaàu tö xaây döïng cô baûn</t>
  </si>
  <si>
    <t xml:space="preserve"> Lôïi nhuaän chöa phaân phoái </t>
  </si>
  <si>
    <t>Chi thöôûng Hoäi ñoàng quaûn trò vaø Ban kieåm soùat</t>
  </si>
  <si>
    <t xml:space="preserve">Chi phí ñi vay ñöôïc voán hoaù khi doanh nghieäp chaéc chaén thu ñöôïc lôïi ích kinh teá trong </t>
  </si>
  <si>
    <t>Chi phí traû tröôùc : caên cöù vaøo thôøi gian söû duïng öôùc tính maø taøi saûn ñoù mang laïi lôïi ích kinh teá.</t>
  </si>
  <si>
    <t>8.Chi phí phaûi traû, trích laäp quyõ döï phoøng trôï caáp maát vieäc laøm</t>
  </si>
  <si>
    <t>(Ñôn vò tính : Ñoàng)</t>
  </si>
  <si>
    <t>3-Phaûi thu khaùch haøng</t>
  </si>
  <si>
    <t>Khaùch haøng mua vaät lieäu xaây döïng</t>
  </si>
  <si>
    <t>Khaùch haøng mua xaêng daàu</t>
  </si>
  <si>
    <t>Caùc khaùch haøng khaùc</t>
  </si>
  <si>
    <t>Tieàn göûi ngaân haøng</t>
  </si>
  <si>
    <t>4-Traû tröôùc cho ngöôøi baùn</t>
  </si>
  <si>
    <t>Nhaø cung caáp xaêng daàu</t>
  </si>
  <si>
    <t>Nhaø thaàu xaây döïng</t>
  </si>
  <si>
    <t>Caùc nhaø cung caáp khaùc</t>
  </si>
  <si>
    <t>5- Caùc khoaûn phaûi thu khaùc:</t>
  </si>
  <si>
    <t>Phaûi thu veà nhaän uûy thaùc nhaäp khaåu</t>
  </si>
  <si>
    <t>Thueá xuaât, nhaäp khaåu</t>
  </si>
  <si>
    <t>Thueá TNDN</t>
  </si>
  <si>
    <t xml:space="preserve">13- Phaûi traû ngöôøi baùn </t>
  </si>
  <si>
    <t>Baûng ñoái chieáu bieán ñoäng cuûa voán chuû sôû höõu (xem phuï luïc soá 1 )</t>
  </si>
  <si>
    <t>Voán coå phaàn</t>
  </si>
  <si>
    <t xml:space="preserve"> Voán ñaàu tö cuûa chuû sôû höõu</t>
  </si>
  <si>
    <t>Thaëng dö voán coå phaàn</t>
  </si>
  <si>
    <t xml:space="preserve"> Coå phieáu ngaân quyõ</t>
  </si>
  <si>
    <t>Cheânh leäch ñaùnh giaù laïi taøi saûn</t>
  </si>
  <si>
    <t>Quyõ ñaàu tö phaùt trieån</t>
  </si>
  <si>
    <t>Quyõ döï phoøng taøi chính</t>
  </si>
  <si>
    <t>Thaëng dö voán coåå phaàn</t>
  </si>
  <si>
    <t>Coå phieáu ngaân quyõ</t>
  </si>
  <si>
    <t>Coå töùc</t>
  </si>
  <si>
    <t>Sau ngaøy keát thuùc naêm taøi chính, Coâng ty ñaõ coâng boá coå töùc laø     % meänh giaù coå phieáu.</t>
  </si>
  <si>
    <t>Taïm öùng coå töùc naêm nay</t>
  </si>
  <si>
    <t>Soá löôïng coå phieáu ñaêng kyù phaùt haønh</t>
  </si>
  <si>
    <t>Soá löôïng coå phieáu ñaõ baùn ra coâng chuùng</t>
  </si>
  <si>
    <t>- Coå phieáu phoå thoâng</t>
  </si>
  <si>
    <t>- Coå phieáu öu ñaõi</t>
  </si>
  <si>
    <t>Soá löôïng coå phieáu ñöôïc mua laïi</t>
  </si>
  <si>
    <t>Soá löôïng coå phieáu ñang löu haønh</t>
  </si>
  <si>
    <t>Meänh giaù coå phieáu : 10.000 VND/coå phieáu.</t>
  </si>
  <si>
    <t>- Quyõ ñaàu tö phaùt trieån</t>
  </si>
  <si>
    <t>- Quyõ döï phoøng taøi chính</t>
  </si>
  <si>
    <t>Quyõ khen thöôûng</t>
  </si>
  <si>
    <t>Quyõ phuùc lôïi</t>
  </si>
  <si>
    <t>Soá taêng
trong naêm</t>
  </si>
  <si>
    <t>Soá giaûm
trong naêm</t>
  </si>
  <si>
    <t>Tieàn thueâ ñaát</t>
  </si>
  <si>
    <t>Caùc loaïi thueá khaùc</t>
  </si>
  <si>
    <t>Caùc khoaûn phí, leä phí</t>
  </si>
  <si>
    <t>Caùc khoaûn phaûi noäp khaùc</t>
  </si>
  <si>
    <t>Thueá GTGT noäi ñòa</t>
  </si>
  <si>
    <t>Coå töùc phaûi traû</t>
  </si>
  <si>
    <t>Phaûi traû khaùc</t>
  </si>
  <si>
    <t>Laõi hôïp taùc kinh doanh taïm chia</t>
  </si>
  <si>
    <t>Phaûi thu khaùc</t>
  </si>
  <si>
    <t>6- Haøng toàn kho</t>
  </si>
  <si>
    <t>7- Taøi saûn ngaén haïn khaùc</t>
  </si>
  <si>
    <t>Taïm öùng</t>
  </si>
  <si>
    <t>8- Taêng, giaûm taøi saûn coá ñònh höõu hình:</t>
  </si>
  <si>
    <t>Soá cuoái naêm</t>
  </si>
  <si>
    <t>Soá taêng trong kyø</t>
  </si>
  <si>
    <t>- Ñaàu tö XDCB hoaøn thaønh</t>
  </si>
  <si>
    <t>- Taêng khaùc</t>
  </si>
  <si>
    <t>.Soá giaûm trong kyø</t>
  </si>
  <si>
    <t>Khaáu hao trong naêm</t>
  </si>
  <si>
    <t xml:space="preserve">Thanh lyù nhöôïng baùn </t>
  </si>
  <si>
    <t>9- Taêng giaûm taøi saûn coá ñònh voâ hình :</t>
  </si>
  <si>
    <t>10- Chi phí xaây döïng cô baûn dôû dang:</t>
  </si>
  <si>
    <t>11. Caùc khoaûn ñaàu tö taøi chính daøi haïn</t>
  </si>
  <si>
    <r>
      <t>12- Caùc khoaûn vay vaø nôï ngaén haïn</t>
    </r>
    <r>
      <rPr>
        <sz val="10"/>
        <rFont val="Arial"/>
        <family val="0"/>
      </rPr>
      <t xml:space="preserve"> </t>
    </r>
  </si>
  <si>
    <t>Vay ngaén haïn ngaân haøng</t>
  </si>
  <si>
    <t>Vay caù nhaân</t>
  </si>
  <si>
    <t>Nhaø cung caáp vaät lieäu xaây döïng</t>
  </si>
  <si>
    <t>14- Thueá vaø caùc khoaûn phaûi noäp nhaø nöôùc</t>
  </si>
  <si>
    <t>Soá  ñaàu naêm</t>
  </si>
  <si>
    <t xml:space="preserve">Chi phí phaûi traû ñöôïc ghi nhaän döïa treân caùc öôùc tính hôïp lyù veà soá tieàn phaûi traû cho caùc haøng hoaù, dòch vuï ñaõ </t>
  </si>
  <si>
    <t>söû duïng trong kyø.</t>
  </si>
  <si>
    <t xml:space="preserve">Quyõ döï phoøng trôï caáp maát vieäc laøm ñöôïc duøng ñeå chi traû trôï caáp thoâi vieäc, maát vieäc. Möùc trích quyõ döï phoøng </t>
  </si>
  <si>
    <t xml:space="preserve">trôï caáp maát vieäc laøm laø 3% quyõ löông laøm cô sôû ñoùng baûo hieåm xaõ hoäi vaø ñöôïc haïch toaùn vaøo chi phí trong </t>
  </si>
  <si>
    <t xml:space="preserve">naêm. Tröôøng hôïp quyõ döï phoøng trôï caáp maát vieäc laøm khoâng ñuû ñeå chi trôï caáp cho ngöôøi lao ñoäng thoâi vieäc, </t>
  </si>
  <si>
    <t>maát vieäc trong kyø thì phaàn cheânh leäch thieáu ñöôïc haïch toaùn vaøo chi phí.</t>
  </si>
  <si>
    <t>9- Nguyeân taéc ghi nhaän doanh thu, chi phí .</t>
  </si>
  <si>
    <t>10- Soá lieäu so saùnh</t>
  </si>
  <si>
    <t xml:space="preserve">  Moät vaøi soá dö ñaàu kyø treân baûng caân ñoái keá toaùn ñöôïc trình baøy laïi cho phuø hôïp vôùi quy ñònh hòeân haønh .</t>
  </si>
  <si>
    <t xml:space="preserve">                    (kyù, hoï teân)                                                          (kyù, hoï teân)                                                     (kyù, hoï teân, ñoùng daáu)</t>
  </si>
  <si>
    <t>Maãu soá B 09 - DN</t>
  </si>
  <si>
    <t>1- Hình thöùc sôû höõu voán:</t>
  </si>
  <si>
    <t>2- Lónh vöïc kinh doanh:</t>
  </si>
  <si>
    <t>2- Ñôn vò tieàn söû duïng trong keá toaùn :</t>
  </si>
  <si>
    <t>1- Cheá ñoä keá toaùn aùp duïng:</t>
  </si>
  <si>
    <t>2-Hình thöùc keá toaùn aùp duïng :</t>
  </si>
  <si>
    <t>IV- Tuyeân boá veà vieäc tuaân thuû Chuaån Möïc keá toaùn vaø cheá ñoä keá toaùn Vieät Nam</t>
  </si>
  <si>
    <t>V- Caùc chính saùch keá toaùn aùp duïng</t>
  </si>
  <si>
    <t>1- Nguyeân taéc xaùc ñònh caùc khoaûn tieàn: tieàn maët, tieàn göûi ngaân haøng, tieàn ñang chuyeån goàm:</t>
  </si>
  <si>
    <t>2- Chính saùch keá toaùn ñoái vôùi haøng toàn kho:</t>
  </si>
  <si>
    <t>3- Nguyeân taéc ghi nhaän caùc khoaûn phaûi thu thöông maïi vaø phaûi thu khaùc</t>
  </si>
  <si>
    <t>- Phöông phaùp khaáu hao aùp duïng:</t>
  </si>
  <si>
    <t xml:space="preserve">  Taøi saûn coá ñònh khaáu hao theo phöông phaùp ñöôøng thaúng ñeå tröø daàn nguyeân giaù taøi saûn coá</t>
  </si>
  <si>
    <t xml:space="preserve">  Thôøi gian höõu duïng uôùc tính cuûa caùc nhoùm taøi saûn coá ñònh :</t>
  </si>
  <si>
    <t>Loaïi Taøi saûn</t>
  </si>
  <si>
    <t>Soá naêm</t>
  </si>
  <si>
    <t>Nhaø cuûa vaät kieán truùc</t>
  </si>
  <si>
    <t>Thieát bò duïng cuï quaûn lyù</t>
  </si>
  <si>
    <t>Maùy moùc thieát bò</t>
  </si>
  <si>
    <t>Phöông tieän vaän taûi - truyeàn daãn</t>
  </si>
  <si>
    <t>05-30 naêm</t>
  </si>
  <si>
    <t>03-05 naêm</t>
  </si>
  <si>
    <t>06-08 naêm</t>
  </si>
  <si>
    <t>06-09 naêm</t>
  </si>
  <si>
    <t xml:space="preserve">   Chi phí ñi vay ñöôïc voán hoaù khi doanh nghieäp chaéc chaén thu ñöôïc lôïi ích kinh teá trong </t>
  </si>
  <si>
    <t>töông lai cho vieäc söû duïng taøi saûn ñoù vaø chi phí ñi vay ñöôïc xaùc ñònh moät caùch ñaùng tin caäy.</t>
  </si>
  <si>
    <t xml:space="preserve">   Chi phí traû tröôùc : caên cöù vaøo thôøi gian söû duïng öôùc tính maø taøi saûn ñoù mang laïi lôïi ích </t>
  </si>
  <si>
    <t>kinh teá.</t>
  </si>
  <si>
    <t xml:space="preserve"> - Doanh thu ñöôïc ghi nhaän khi:</t>
  </si>
  <si>
    <t xml:space="preserve"> + Phaùt haønh hoaù ñôn baùn haøng vaø chuyeån giao phaàn lôùn ruûi ro cho khaùch haøng.</t>
  </si>
  <si>
    <t xml:space="preserve"> + Ñöôïc khaùch haøng chaáp nhaän thanh toaùn</t>
  </si>
  <si>
    <t xml:space="preserve"> + Xaùc ñònh chi phí coù lieân quan</t>
  </si>
  <si>
    <t xml:space="preserve"> - Chi phí :</t>
  </si>
  <si>
    <t>ñònh hòeân haønh .</t>
  </si>
  <si>
    <t xml:space="preserve">      Thu nhaäp töø hoaït ñoäng lieân doanh</t>
  </si>
  <si>
    <t xml:space="preserve">      Laõi ñaàu tö traùi phieáu, coå phieáu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</si>
</sst>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0.0%"/>
    <numFmt numFmtId="175" formatCode="_(* #,##0.000_);_(* \(#,##0.000\);_(* &quot;-&quot;??_);_(@_)"/>
    <numFmt numFmtId="176" formatCode="#,##0.0"/>
    <numFmt numFmtId="177" formatCode="_(* #,##0.000_);_(* \(#,##0.000\);_(* &quot;-&quot;???_);_(@_)"/>
    <numFmt numFmtId="178" formatCode="_(* #,##0.0000_);_(* \(#,##0.0000\);_(* &quot;-&quot;??_);_(@_)"/>
    <numFmt numFmtId="179" formatCode="0.0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00."/>
    <numFmt numFmtId="186" formatCode="0.000000"/>
    <numFmt numFmtId="187" formatCode="0.00000"/>
    <numFmt numFmtId="188" formatCode="0.0000"/>
    <numFmt numFmtId="189" formatCode="0.000"/>
    <numFmt numFmtId="190" formatCode="_(* #,##0.0_);_(* \(#,##0.0\);_(* &quot;-&quot;?_);_(@_)"/>
    <numFmt numFmtId="191" formatCode="mmm\-yyyy"/>
    <numFmt numFmtId="192" formatCode="dd/m/yy"/>
    <numFmt numFmtId="193" formatCode="_(* #,##0.00000_);_(* \(#,##0.000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\+\ &quot;coâng trình&quot;"/>
    <numFmt numFmtId="198" formatCode="dd/mm/yyyy"/>
    <numFmt numFmtId="199" formatCode="#,##0;[Red]#,##0"/>
    <numFmt numFmtId="200" formatCode="dd/mm"/>
    <numFmt numFmtId="201" formatCode="_-* #,##0\ &quot;F&quot;_-;\-* #,##0\ &quot;F&quot;_-;_-* &quot;-&quot;\ &quot;F&quot;_-;_-@_-"/>
    <numFmt numFmtId="202" formatCode="_-* #,##0\ _F_-;\-* #,##0\ _F_-;_-* &quot;-&quot;\ _F_-;_-@_-"/>
    <numFmt numFmtId="203" formatCode="_-* #,##0.00\ &quot;F&quot;_-;\-* #,##0.00\ &quot;F&quot;_-;_-* &quot;-&quot;??\ &quot;F&quot;_-;_-@_-"/>
    <numFmt numFmtId="204" formatCode="_-* #,##0.00\ _F_-;\-* #,##0.00\ _F_-;_-* &quot;-&quot;??\ _F_-;_-@_-"/>
    <numFmt numFmtId="205" formatCode="_-* #,##0.0\ _F_-;\-* #,##0.0\ _F_-;_-* &quot;-&quot;??\ _F_-;_-@_-"/>
    <numFmt numFmtId="206" formatCode="_-* #,##0\ _F_-;\-* #,##0\ _F_-;_-* &quot;-&quot;??\ _F_-;_-@_-"/>
    <numFmt numFmtId="207" formatCode="_-* #,##0.000\ _F_-;\-* #,##0.000\ _F_-;_-* &quot;-&quot;??\ _F_-;_-@_-"/>
    <numFmt numFmtId="208" formatCode="0.00_);\(0.00\)"/>
    <numFmt numFmtId="209" formatCode="0.0_);\(0.0\)"/>
    <numFmt numFmtId="210" formatCode="0_);\(0\)"/>
    <numFmt numFmtId="211" formatCode="_-* #,##0.000_-;\-* #,##0.000_-;_-* &quot;-&quot;???_-;_-@_-"/>
  </numFmts>
  <fonts count="42">
    <font>
      <sz val="10"/>
      <name val="Arial"/>
      <family val="0"/>
    </font>
    <font>
      <sz val="12"/>
      <name val="VNI-Times"/>
      <family val="0"/>
    </font>
    <font>
      <b/>
      <sz val="11"/>
      <name val="VNI-Times"/>
      <family val="0"/>
    </font>
    <font>
      <b/>
      <sz val="12"/>
      <name val="VNI-Times"/>
      <family val="0"/>
    </font>
    <font>
      <sz val="11"/>
      <name val="VNI-Times"/>
      <family val="0"/>
    </font>
    <font>
      <b/>
      <u val="single"/>
      <sz val="11"/>
      <name val="VNI-Times"/>
      <family val="0"/>
    </font>
    <font>
      <b/>
      <sz val="10"/>
      <name val="vni-times"/>
      <family val="0"/>
    </font>
    <font>
      <sz val="10"/>
      <name val="vni-times"/>
      <family val="0"/>
    </font>
    <font>
      <b/>
      <i/>
      <sz val="11"/>
      <name val="VNI-Times"/>
      <family val="0"/>
    </font>
    <font>
      <b/>
      <u val="single"/>
      <sz val="10"/>
      <name val="VNI-Times"/>
      <family val="0"/>
    </font>
    <font>
      <b/>
      <sz val="14"/>
      <name val="VNI-Times"/>
      <family val="0"/>
    </font>
    <font>
      <sz val="14"/>
      <name val="VNI-Times"/>
      <family val="0"/>
    </font>
    <font>
      <sz val="16"/>
      <name val="VNI-Times"/>
      <family val="0"/>
    </font>
    <font>
      <b/>
      <sz val="26"/>
      <name val="VNI-Times"/>
      <family val="0"/>
    </font>
    <font>
      <b/>
      <sz val="22"/>
      <name val="VNI-Times"/>
      <family val="0"/>
    </font>
    <font>
      <u val="single"/>
      <sz val="8"/>
      <color indexed="36"/>
      <name val="vni-times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8"/>
      <color indexed="12"/>
      <name val="vni-times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6"/>
      <name val="VNI-Times"/>
      <family val="0"/>
    </font>
    <font>
      <b/>
      <i/>
      <u val="single"/>
      <sz val="11"/>
      <name val="VNI-Times"/>
      <family val="0"/>
    </font>
    <font>
      <b/>
      <sz val="9"/>
      <name val="VNI-Times"/>
      <family val="0"/>
    </font>
    <font>
      <i/>
      <sz val="10"/>
      <name val="VNI-Times"/>
      <family val="0"/>
    </font>
    <font>
      <b/>
      <sz val="10"/>
      <name val="Arial"/>
      <family val="0"/>
    </font>
    <font>
      <sz val="10"/>
      <color indexed="10"/>
      <name val="VNI-Times"/>
      <family val="0"/>
    </font>
    <font>
      <sz val="10"/>
      <color indexed="10"/>
      <name val="Arial"/>
      <family val="2"/>
    </font>
    <font>
      <b/>
      <sz val="10"/>
      <color indexed="10"/>
      <name val="VNI-Times"/>
      <family val="0"/>
    </font>
    <font>
      <b/>
      <u val="single"/>
      <sz val="10"/>
      <color indexed="10"/>
      <name val="vni-times"/>
      <family val="0"/>
    </font>
    <font>
      <b/>
      <sz val="8"/>
      <name val="VNI-Times"/>
      <family val="0"/>
    </font>
    <font>
      <sz val="9"/>
      <name val="vni-times"/>
      <family val="0"/>
    </font>
    <font>
      <sz val="10"/>
      <color indexed="8"/>
      <name val="VNI-Times"/>
      <family val="0"/>
    </font>
    <font>
      <sz val="8"/>
      <name val="vni-times"/>
      <family val="0"/>
    </font>
    <font>
      <sz val="8"/>
      <name val="Arial"/>
      <family val="0"/>
    </font>
    <font>
      <sz val="7"/>
      <name val="Arial"/>
      <family val="0"/>
    </font>
    <font>
      <b/>
      <u val="single"/>
      <sz val="8"/>
      <name val="vni-times"/>
      <family val="0"/>
    </font>
    <font>
      <b/>
      <sz val="9"/>
      <color indexed="8"/>
      <name val="VNI-Times"/>
      <family val="0"/>
    </font>
    <font>
      <b/>
      <sz val="10"/>
      <color indexed="8"/>
      <name val="VNI-Times"/>
      <family val="0"/>
    </font>
    <font>
      <b/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ashed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double"/>
      <top style="hair"/>
      <bottom style="hair"/>
    </border>
    <border>
      <left style="double"/>
      <right style="double"/>
      <top>
        <color indexed="63"/>
      </top>
      <bottom style="hair"/>
    </border>
    <border>
      <left style="thin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thin"/>
      <right style="double"/>
      <top style="double"/>
      <bottom style="hair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hair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thin"/>
      <bottom style="dotted"/>
    </border>
    <border>
      <left style="thin"/>
      <right style="double"/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thin"/>
      <right style="double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ashed"/>
    </border>
    <border>
      <left style="thin"/>
      <right style="double"/>
      <top>
        <color indexed="63"/>
      </top>
      <bottom style="dashed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0" fillId="0" borderId="0">
      <alignment/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</cellStyleXfs>
  <cellXfs count="4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41">
      <alignment/>
      <protection/>
    </xf>
    <xf numFmtId="0" fontId="2" fillId="0" borderId="0" xfId="0" applyFont="1" applyAlignment="1">
      <alignment/>
    </xf>
    <xf numFmtId="0" fontId="7" fillId="0" borderId="0" xfId="0" applyFont="1" applyAlignment="1" quotePrefix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indent="2"/>
    </xf>
    <xf numFmtId="0" fontId="4" fillId="0" borderId="3" xfId="0" applyFont="1" applyBorder="1" applyAlignment="1">
      <alignment horizontal="left" indent="2"/>
    </xf>
    <xf numFmtId="1" fontId="7" fillId="0" borderId="0" xfId="0" applyNumberFormat="1" applyFont="1" applyAlignment="1">
      <alignment/>
    </xf>
    <xf numFmtId="172" fontId="4" fillId="0" borderId="4" xfId="15" applyNumberFormat="1" applyFont="1" applyBorder="1" applyAlignment="1">
      <alignment/>
    </xf>
    <xf numFmtId="0" fontId="4" fillId="0" borderId="5" xfId="0" applyFont="1" applyBorder="1" applyAlignment="1">
      <alignment horizontal="left" indent="2"/>
    </xf>
    <xf numFmtId="172" fontId="4" fillId="0" borderId="6" xfId="15" applyNumberFormat="1" applyFont="1" applyBorder="1" applyAlignment="1">
      <alignment/>
    </xf>
    <xf numFmtId="172" fontId="4" fillId="0" borderId="7" xfId="15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5" fillId="2" borderId="8" xfId="0" applyFont="1" applyFill="1" applyBorder="1" applyAlignment="1">
      <alignment horizontal="center"/>
    </xf>
    <xf numFmtId="0" fontId="26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3" fillId="0" borderId="0" xfId="0" applyFont="1" applyAlignment="1">
      <alignment vertical="top"/>
    </xf>
    <xf numFmtId="0" fontId="7" fillId="0" borderId="0" xfId="0" applyFont="1" applyAlignment="1" quotePrefix="1">
      <alignment horizontal="left"/>
    </xf>
    <xf numFmtId="0" fontId="7" fillId="0" borderId="9" xfId="0" applyFont="1" applyBorder="1" applyAlignment="1">
      <alignment/>
    </xf>
    <xf numFmtId="172" fontId="7" fillId="0" borderId="0" xfId="15" applyNumberFormat="1" applyFont="1" applyBorder="1" applyAlignment="1">
      <alignment/>
    </xf>
    <xf numFmtId="0" fontId="7" fillId="0" borderId="0" xfId="0" applyFont="1" applyBorder="1" applyAlignment="1">
      <alignment vertical="top"/>
    </xf>
    <xf numFmtId="0" fontId="2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0" fillId="0" borderId="0" xfId="0" applyFont="1" applyAlignment="1">
      <alignment/>
    </xf>
    <xf numFmtId="0" fontId="7" fillId="0" borderId="0" xfId="0" applyFont="1" applyAlignment="1" quotePrefix="1">
      <alignment/>
    </xf>
    <xf numFmtId="172" fontId="0" fillId="0" borderId="0" xfId="15" applyNumberFormat="1" applyAlignment="1">
      <alignment/>
    </xf>
    <xf numFmtId="172" fontId="0" fillId="0" borderId="0" xfId="0" applyNumberFormat="1" applyAlignment="1">
      <alignment/>
    </xf>
    <xf numFmtId="172" fontId="0" fillId="0" borderId="0" xfId="15" applyNumberFormat="1" applyAlignment="1">
      <alignment horizontal="center"/>
    </xf>
    <xf numFmtId="172" fontId="0" fillId="0" borderId="9" xfId="15" applyNumberFormat="1" applyBorder="1" applyAlignment="1">
      <alignment horizont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172" fontId="6" fillId="2" borderId="15" xfId="15" applyNumberFormat="1" applyFont="1" applyFill="1" applyBorder="1" applyAlignment="1">
      <alignment/>
    </xf>
    <xf numFmtId="0" fontId="7" fillId="0" borderId="4" xfId="0" applyFont="1" applyBorder="1" applyAlignment="1">
      <alignment horizontal="center"/>
    </xf>
    <xf numFmtId="1" fontId="7" fillId="0" borderId="4" xfId="15" applyNumberFormat="1" applyFont="1" applyBorder="1" applyAlignment="1">
      <alignment/>
    </xf>
    <xf numFmtId="172" fontId="7" fillId="0" borderId="15" xfId="15" applyNumberFormat="1" applyFont="1" applyBorder="1" applyAlignment="1">
      <alignment/>
    </xf>
    <xf numFmtId="1" fontId="7" fillId="0" borderId="15" xfId="15" applyNumberFormat="1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" fontId="6" fillId="0" borderId="17" xfId="15" applyNumberFormat="1" applyFont="1" applyBorder="1" applyAlignment="1">
      <alignment horizontal="center" vertical="center"/>
    </xf>
    <xf numFmtId="172" fontId="7" fillId="2" borderId="15" xfId="15" applyNumberFormat="1" applyFont="1" applyFill="1" applyBorder="1" applyAlignment="1">
      <alignment/>
    </xf>
    <xf numFmtId="1" fontId="7" fillId="2" borderId="15" xfId="15" applyNumberFormat="1" applyFont="1" applyFill="1" applyBorder="1" applyAlignment="1">
      <alignment/>
    </xf>
    <xf numFmtId="1" fontId="6" fillId="0" borderId="4" xfId="15" applyNumberFormat="1" applyFont="1" applyBorder="1" applyAlignment="1">
      <alignment/>
    </xf>
    <xf numFmtId="1" fontId="6" fillId="0" borderId="15" xfId="15" applyNumberFormat="1" applyFont="1" applyBorder="1" applyAlignment="1">
      <alignment/>
    </xf>
    <xf numFmtId="0" fontId="30" fillId="0" borderId="10" xfId="0" applyFont="1" applyBorder="1" applyAlignment="1">
      <alignment horizontal="center"/>
    </xf>
    <xf numFmtId="172" fontId="6" fillId="3" borderId="11" xfId="15" applyNumberFormat="1" applyFont="1" applyFill="1" applyBorder="1" applyAlignment="1">
      <alignment/>
    </xf>
    <xf numFmtId="0" fontId="9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7" fillId="0" borderId="21" xfId="0" applyFont="1" applyBorder="1" applyAlignment="1">
      <alignment horizontal="left" indent="2"/>
    </xf>
    <xf numFmtId="0" fontId="7" fillId="0" borderId="22" xfId="0" applyFont="1" applyBorder="1" applyAlignment="1">
      <alignment horizontal="left" indent="2"/>
    </xf>
    <xf numFmtId="172" fontId="7" fillId="0" borderId="23" xfId="15" applyNumberFormat="1" applyFont="1" applyBorder="1" applyAlignment="1">
      <alignment/>
    </xf>
    <xf numFmtId="0" fontId="4" fillId="0" borderId="24" xfId="0" applyFont="1" applyBorder="1" applyAlignment="1">
      <alignment horizontal="left" indent="2"/>
    </xf>
    <xf numFmtId="0" fontId="4" fillId="0" borderId="25" xfId="0" applyFont="1" applyBorder="1" applyAlignment="1">
      <alignment horizontal="left" indent="2"/>
    </xf>
    <xf numFmtId="0" fontId="6" fillId="0" borderId="0" xfId="0" applyFont="1" applyBorder="1" applyAlignment="1">
      <alignment horizontal="left"/>
    </xf>
    <xf numFmtId="172" fontId="27" fillId="0" borderId="0" xfId="0" applyNumberFormat="1" applyFont="1" applyBorder="1" applyAlignment="1">
      <alignment horizontal="center"/>
    </xf>
    <xf numFmtId="172" fontId="7" fillId="0" borderId="0" xfId="15" applyNumberFormat="1" applyFont="1" applyAlignment="1">
      <alignment/>
    </xf>
    <xf numFmtId="172" fontId="27" fillId="0" borderId="0" xfId="15" applyNumberFormat="1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172" fontId="0" fillId="0" borderId="0" xfId="15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0" fontId="11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center" vertical="top" wrapText="1"/>
    </xf>
    <xf numFmtId="0" fontId="25" fillId="2" borderId="10" xfId="0" applyFont="1" applyFill="1" applyBorder="1" applyAlignment="1">
      <alignment horizontal="center"/>
    </xf>
    <xf numFmtId="1" fontId="25" fillId="2" borderId="11" xfId="0" applyNumberFormat="1" applyFont="1" applyFill="1" applyBorder="1" applyAlignment="1">
      <alignment horizontal="center"/>
    </xf>
    <xf numFmtId="172" fontId="6" fillId="2" borderId="23" xfId="15" applyNumberFormat="1" applyFont="1" applyFill="1" applyBorder="1" applyAlignment="1">
      <alignment/>
    </xf>
    <xf numFmtId="1" fontId="7" fillId="0" borderId="23" xfId="15" applyNumberFormat="1" applyFont="1" applyBorder="1" applyAlignment="1">
      <alignment/>
    </xf>
    <xf numFmtId="1" fontId="6" fillId="2" borderId="17" xfId="15" applyNumberFormat="1" applyFont="1" applyFill="1" applyBorder="1" applyAlignment="1">
      <alignment horizontal="center" vertical="center"/>
    </xf>
    <xf numFmtId="1" fontId="6" fillId="2" borderId="15" xfId="15" applyNumberFormat="1" applyFont="1" applyFill="1" applyBorder="1" applyAlignment="1">
      <alignment/>
    </xf>
    <xf numFmtId="172" fontId="6" fillId="2" borderId="26" xfId="15" applyNumberFormat="1" applyFont="1" applyFill="1" applyBorder="1" applyAlignment="1">
      <alignment/>
    </xf>
    <xf numFmtId="172" fontId="7" fillId="0" borderId="26" xfId="15" applyNumberFormat="1" applyFont="1" applyBorder="1" applyAlignment="1">
      <alignment/>
    </xf>
    <xf numFmtId="1" fontId="6" fillId="2" borderId="27" xfId="15" applyNumberFormat="1" applyFont="1" applyFill="1" applyBorder="1" applyAlignment="1">
      <alignment horizontal="center" vertical="center"/>
    </xf>
    <xf numFmtId="1" fontId="6" fillId="0" borderId="27" xfId="15" applyNumberFormat="1" applyFont="1" applyBorder="1" applyAlignment="1">
      <alignment horizontal="center" vertical="center"/>
    </xf>
    <xf numFmtId="172" fontId="7" fillId="2" borderId="26" xfId="15" applyNumberFormat="1" applyFont="1" applyFill="1" applyBorder="1" applyAlignment="1">
      <alignment/>
    </xf>
    <xf numFmtId="1" fontId="7" fillId="2" borderId="26" xfId="15" applyNumberFormat="1" applyFont="1" applyFill="1" applyBorder="1" applyAlignment="1">
      <alignment/>
    </xf>
    <xf numFmtId="1" fontId="7" fillId="0" borderId="26" xfId="15" applyNumberFormat="1" applyFont="1" applyBorder="1" applyAlignment="1">
      <alignment/>
    </xf>
    <xf numFmtId="1" fontId="6" fillId="0" borderId="26" xfId="15" applyNumberFormat="1" applyFont="1" applyBorder="1" applyAlignment="1">
      <alignment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172" fontId="6" fillId="2" borderId="30" xfId="15" applyNumberFormat="1" applyFont="1" applyFill="1" applyBorder="1" applyAlignment="1">
      <alignment/>
    </xf>
    <xf numFmtId="1" fontId="25" fillId="2" borderId="31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7" fillId="2" borderId="32" xfId="0" applyFont="1" applyFill="1" applyBorder="1" applyAlignment="1">
      <alignment horizontal="left" vertical="top" wrapText="1" indent="2"/>
    </xf>
    <xf numFmtId="0" fontId="7" fillId="2" borderId="33" xfId="0" applyFont="1" applyFill="1" applyBorder="1" applyAlignment="1">
      <alignment horizontal="left" vertical="top" wrapText="1" indent="2"/>
    </xf>
    <xf numFmtId="49" fontId="7" fillId="2" borderId="33" xfId="0" applyNumberFormat="1" applyFont="1" applyFill="1" applyBorder="1" applyAlignment="1">
      <alignment horizontal="center" vertical="top" wrapText="1"/>
    </xf>
    <xf numFmtId="0" fontId="7" fillId="2" borderId="33" xfId="0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172" fontId="7" fillId="0" borderId="15" xfId="15" applyNumberFormat="1" applyFont="1" applyBorder="1" applyAlignment="1">
      <alignment horizontal="center" vertical="top" wrapText="1"/>
    </xf>
    <xf numFmtId="3" fontId="7" fillId="2" borderId="4" xfId="0" applyNumberFormat="1" applyFont="1" applyFill="1" applyBorder="1" applyAlignment="1">
      <alignment horizontal="right" vertical="top" wrapText="1"/>
    </xf>
    <xf numFmtId="3" fontId="7" fillId="0" borderId="4" xfId="0" applyNumberFormat="1" applyFont="1" applyBorder="1" applyAlignment="1">
      <alignment horizontal="right" vertical="top" wrapText="1"/>
    </xf>
    <xf numFmtId="3" fontId="7" fillId="2" borderId="35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/>
    </xf>
    <xf numFmtId="16" fontId="1" fillId="0" borderId="0" xfId="0" applyNumberFormat="1" applyFont="1" applyBorder="1" applyAlignment="1" quotePrefix="1">
      <alignment horizontal="center"/>
    </xf>
    <xf numFmtId="16" fontId="1" fillId="0" borderId="0" xfId="0" applyNumberFormat="1" applyFont="1" applyBorder="1" applyAlignment="1">
      <alignment horizontal="center"/>
    </xf>
    <xf numFmtId="0" fontId="12" fillId="0" borderId="36" xfId="0" applyFont="1" applyBorder="1" applyAlignment="1">
      <alignment/>
    </xf>
    <xf numFmtId="0" fontId="25" fillId="0" borderId="37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172" fontId="0" fillId="0" borderId="36" xfId="15" applyNumberFormat="1" applyBorder="1" applyAlignment="1">
      <alignment/>
    </xf>
    <xf numFmtId="172" fontId="0" fillId="0" borderId="39" xfId="15" applyNumberForma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197" fontId="7" fillId="0" borderId="0" xfId="0" applyNumberFormat="1" applyFont="1" applyAlignment="1">
      <alignment/>
    </xf>
    <xf numFmtId="172" fontId="0" fillId="0" borderId="39" xfId="0" applyNumberFormat="1" applyBorder="1" applyAlignment="1">
      <alignment/>
    </xf>
    <xf numFmtId="43" fontId="4" fillId="0" borderId="4" xfId="15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72" fontId="0" fillId="0" borderId="0" xfId="0" applyNumberFormat="1" applyFont="1" applyAlignment="1">
      <alignment/>
    </xf>
    <xf numFmtId="172" fontId="7" fillId="0" borderId="0" xfId="15" applyNumberFormat="1" applyFont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172" fontId="27" fillId="0" borderId="9" xfId="15" applyNumberFormat="1" applyFont="1" applyBorder="1" applyAlignment="1">
      <alignment horizontal="center"/>
    </xf>
    <xf numFmtId="172" fontId="0" fillId="0" borderId="0" xfId="15" applyNumberFormat="1" applyBorder="1" applyAlignment="1">
      <alignment horizontal="center"/>
    </xf>
    <xf numFmtId="0" fontId="31" fillId="0" borderId="1" xfId="0" applyFont="1" applyBorder="1" applyAlignment="1">
      <alignment horizontal="left" indent="4"/>
    </xf>
    <xf numFmtId="0" fontId="30" fillId="0" borderId="1" xfId="0" applyFont="1" applyBorder="1" applyAlignment="1">
      <alignment horizontal="center"/>
    </xf>
    <xf numFmtId="172" fontId="6" fillId="3" borderId="1" xfId="15" applyNumberFormat="1" applyFont="1" applyFill="1" applyBorder="1" applyAlignment="1">
      <alignment/>
    </xf>
    <xf numFmtId="0" fontId="33" fillId="0" borderId="0" xfId="0" applyFont="1" applyAlignment="1">
      <alignment/>
    </xf>
    <xf numFmtId="172" fontId="7" fillId="0" borderId="0" xfId="0" applyNumberFormat="1" applyFont="1" applyAlignment="1">
      <alignment/>
    </xf>
    <xf numFmtId="0" fontId="1" fillId="0" borderId="36" xfId="0" applyFont="1" applyBorder="1" applyAlignment="1">
      <alignment horizontal="center"/>
    </xf>
    <xf numFmtId="172" fontId="27" fillId="0" borderId="39" xfId="0" applyNumberFormat="1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7" fillId="0" borderId="0" xfId="0" applyFont="1" applyBorder="1" applyAlignment="1">
      <alignment horizontal="center" vertical="center"/>
    </xf>
    <xf numFmtId="172" fontId="28" fillId="0" borderId="0" xfId="0" applyNumberFormat="1" applyFont="1" applyBorder="1" applyAlignment="1">
      <alignment/>
    </xf>
    <xf numFmtId="172" fontId="7" fillId="0" borderId="0" xfId="15" applyNumberFormat="1" applyFont="1" applyBorder="1" applyAlignment="1">
      <alignment horizontal="center" vertical="center"/>
    </xf>
    <xf numFmtId="172" fontId="28" fillId="0" borderId="0" xfId="0" applyNumberFormat="1" applyFont="1" applyBorder="1" applyAlignment="1">
      <alignment horizontal="center" vertical="center"/>
    </xf>
    <xf numFmtId="172" fontId="28" fillId="0" borderId="0" xfId="15" applyNumberFormat="1" applyFont="1" applyBorder="1" applyAlignment="1">
      <alignment horizontal="center" vertical="center"/>
    </xf>
    <xf numFmtId="0" fontId="7" fillId="0" borderId="0" xfId="0" applyFont="1" applyBorder="1" applyAlignment="1" quotePrefix="1">
      <alignment horizontal="left" vertical="top"/>
    </xf>
    <xf numFmtId="172" fontId="28" fillId="0" borderId="0" xfId="15" applyNumberFormat="1" applyFont="1" applyBorder="1" applyAlignment="1">
      <alignment/>
    </xf>
    <xf numFmtId="0" fontId="28" fillId="0" borderId="0" xfId="0" applyFont="1" applyBorder="1" applyAlignment="1">
      <alignment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172" fontId="34" fillId="0" borderId="0" xfId="15" applyNumberFormat="1" applyFont="1" applyBorder="1" applyAlignment="1">
      <alignment horizontal="center" vertical="center"/>
    </xf>
    <xf numFmtId="172" fontId="7" fillId="0" borderId="40" xfId="15" applyNumberFormat="1" applyFont="1" applyBorder="1" applyAlignment="1">
      <alignment horizontal="center" vertical="center"/>
    </xf>
    <xf numFmtId="172" fontId="28" fillId="0" borderId="40" xfId="0" applyNumberFormat="1" applyFont="1" applyBorder="1" applyAlignment="1">
      <alignment/>
    </xf>
    <xf numFmtId="172" fontId="0" fillId="0" borderId="0" xfId="15" applyNumberFormat="1" applyBorder="1" applyAlignment="1">
      <alignment/>
    </xf>
    <xf numFmtId="0" fontId="0" fillId="0" borderId="1" xfId="0" applyBorder="1" applyAlignment="1">
      <alignment/>
    </xf>
    <xf numFmtId="172" fontId="0" fillId="0" borderId="41" xfId="15" applyNumberFormat="1" applyBorder="1" applyAlignment="1">
      <alignment/>
    </xf>
    <xf numFmtId="0" fontId="6" fillId="0" borderId="0" xfId="0" applyFont="1" applyAlignment="1">
      <alignment vertical="top"/>
    </xf>
    <xf numFmtId="172" fontId="7" fillId="0" borderId="39" xfId="0" applyNumberFormat="1" applyFont="1" applyBorder="1" applyAlignment="1">
      <alignment/>
    </xf>
    <xf numFmtId="172" fontId="28" fillId="0" borderId="0" xfId="15" applyNumberFormat="1" applyFont="1" applyAlignment="1">
      <alignment/>
    </xf>
    <xf numFmtId="0" fontId="7" fillId="0" borderId="9" xfId="0" applyFont="1" applyBorder="1" applyAlignment="1">
      <alignment vertical="top"/>
    </xf>
    <xf numFmtId="172" fontId="7" fillId="0" borderId="9" xfId="15" applyNumberFormat="1" applyFont="1" applyBorder="1" applyAlignment="1">
      <alignment/>
    </xf>
    <xf numFmtId="172" fontId="28" fillId="0" borderId="9" xfId="0" applyNumberFormat="1" applyFont="1" applyBorder="1" applyAlignment="1">
      <alignment/>
    </xf>
    <xf numFmtId="9" fontId="7" fillId="0" borderId="0" xfId="28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174" fontId="7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/>
    </xf>
    <xf numFmtId="0" fontId="7" fillId="0" borderId="40" xfId="0" applyFont="1" applyBorder="1" applyAlignment="1">
      <alignment vertical="top"/>
    </xf>
    <xf numFmtId="0" fontId="7" fillId="0" borderId="40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172" fontId="29" fillId="0" borderId="0" xfId="15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36" xfId="0" applyFont="1" applyBorder="1" applyAlignment="1">
      <alignment horizontal="center" wrapText="1"/>
    </xf>
    <xf numFmtId="0" fontId="6" fillId="0" borderId="3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/>
    </xf>
    <xf numFmtId="0" fontId="36" fillId="0" borderId="9" xfId="0" applyFont="1" applyBorder="1" applyAlignment="1">
      <alignment horizontal="center" vertical="center"/>
    </xf>
    <xf numFmtId="172" fontId="37" fillId="0" borderId="0" xfId="15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72" fontId="37" fillId="0" borderId="39" xfId="0" applyNumberFormat="1" applyFont="1" applyBorder="1" applyAlignment="1">
      <alignment horizontal="center" vertical="center"/>
    </xf>
    <xf numFmtId="172" fontId="3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top" wrapText="1"/>
    </xf>
    <xf numFmtId="3" fontId="7" fillId="2" borderId="15" xfId="0" applyNumberFormat="1" applyFont="1" applyFill="1" applyBorder="1" applyAlignment="1">
      <alignment horizontal="right" vertical="top" wrapText="1"/>
    </xf>
    <xf numFmtId="172" fontId="7" fillId="0" borderId="4" xfId="15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172" fontId="0" fillId="0" borderId="0" xfId="15" applyNumberFormat="1" applyFont="1" applyAlignment="1">
      <alignment horizontal="center"/>
    </xf>
    <xf numFmtId="0" fontId="0" fillId="0" borderId="0" xfId="0" applyFont="1" applyBorder="1" applyAlignment="1">
      <alignment/>
    </xf>
    <xf numFmtId="172" fontId="1" fillId="0" borderId="0" xfId="15" applyNumberFormat="1" applyFont="1" applyBorder="1" applyAlignment="1">
      <alignment horizontal="center"/>
    </xf>
    <xf numFmtId="172" fontId="1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9" xfId="0" applyFont="1" applyBorder="1" applyAlignment="1">
      <alignment/>
    </xf>
    <xf numFmtId="172" fontId="0" fillId="0" borderId="9" xfId="0" applyNumberFormat="1" applyFont="1" applyBorder="1" applyAlignment="1">
      <alignment horizontal="center"/>
    </xf>
    <xf numFmtId="172" fontId="0" fillId="0" borderId="0" xfId="15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172" fontId="0" fillId="0" borderId="0" xfId="15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172" fontId="0" fillId="0" borderId="0" xfId="15" applyNumberFormat="1" applyFont="1" applyBorder="1" applyAlignment="1" quotePrefix="1">
      <alignment horizontal="center" vertical="center"/>
    </xf>
    <xf numFmtId="172" fontId="0" fillId="0" borderId="0" xfId="15" applyNumberFormat="1" applyFont="1" applyFill="1" applyBorder="1" applyAlignment="1">
      <alignment horizontal="center" vertical="center"/>
    </xf>
    <xf numFmtId="172" fontId="0" fillId="0" borderId="39" xfId="15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172" fontId="27" fillId="0" borderId="0" xfId="15" applyNumberFormat="1" applyFont="1" applyAlignment="1">
      <alignment horizontal="center"/>
    </xf>
    <xf numFmtId="41" fontId="0" fillId="0" borderId="0" xfId="0" applyNumberFormat="1" applyAlignment="1">
      <alignment horizontal="left"/>
    </xf>
    <xf numFmtId="172" fontId="0" fillId="0" borderId="39" xfId="15" applyNumberFormat="1" applyBorder="1" applyAlignment="1">
      <alignment horizontal="left"/>
    </xf>
    <xf numFmtId="0" fontId="7" fillId="0" borderId="0" xfId="0" applyFont="1" applyAlignment="1">
      <alignment horizontal="right"/>
    </xf>
    <xf numFmtId="172" fontId="7" fillId="0" borderId="0" xfId="0" applyNumberFormat="1" applyFont="1" applyBorder="1" applyAlignment="1" quotePrefix="1">
      <alignment horizontal="right"/>
    </xf>
    <xf numFmtId="172" fontId="27" fillId="0" borderId="39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2" fontId="7" fillId="0" borderId="36" xfId="15" applyNumberFormat="1" applyFont="1" applyBorder="1" applyAlignment="1">
      <alignment/>
    </xf>
    <xf numFmtId="172" fontId="29" fillId="0" borderId="0" xfId="15" applyNumberFormat="1" applyFont="1" applyAlignment="1">
      <alignment horizontal="center"/>
    </xf>
    <xf numFmtId="0" fontId="3" fillId="0" borderId="0" xfId="0" applyFont="1" applyAlignment="1">
      <alignment wrapText="1"/>
    </xf>
    <xf numFmtId="0" fontId="36" fillId="0" borderId="0" xfId="0" applyFont="1" applyBorder="1" applyAlignment="1">
      <alignment/>
    </xf>
    <xf numFmtId="0" fontId="35" fillId="0" borderId="0" xfId="0" applyFont="1" applyFill="1" applyBorder="1" applyAlignment="1">
      <alignment vertical="center" wrapText="1"/>
    </xf>
    <xf numFmtId="172" fontId="36" fillId="0" borderId="0" xfId="15" applyNumberFormat="1" applyFont="1" applyAlignment="1">
      <alignment/>
    </xf>
    <xf numFmtId="43" fontId="36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2" fontId="7" fillId="0" borderId="17" xfId="15" applyNumberFormat="1" applyFont="1" applyBorder="1" applyAlignment="1">
      <alignment horizontal="center" vertical="top" wrapText="1"/>
    </xf>
    <xf numFmtId="0" fontId="35" fillId="0" borderId="0" xfId="0" applyFont="1" applyAlignment="1">
      <alignment/>
    </xf>
    <xf numFmtId="0" fontId="32" fillId="0" borderId="0" xfId="0" applyFont="1" applyBorder="1" applyAlignment="1">
      <alignment horizontal="right"/>
    </xf>
    <xf numFmtId="0" fontId="38" fillId="0" borderId="0" xfId="0" applyFont="1" applyAlignment="1">
      <alignment/>
    </xf>
    <xf numFmtId="0" fontId="25" fillId="0" borderId="19" xfId="0" applyFont="1" applyBorder="1" applyAlignment="1">
      <alignment horizontal="center" vertical="top" wrapText="1"/>
    </xf>
    <xf numFmtId="0" fontId="25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wrapText="1"/>
    </xf>
    <xf numFmtId="0" fontId="25" fillId="0" borderId="46" xfId="0" applyFont="1" applyBorder="1" applyAlignment="1">
      <alignment horizontal="center" vertical="top" wrapText="1"/>
    </xf>
    <xf numFmtId="0" fontId="25" fillId="0" borderId="47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5" fillId="2" borderId="49" xfId="0" applyFont="1" applyFill="1" applyBorder="1" applyAlignment="1">
      <alignment horizontal="center"/>
    </xf>
    <xf numFmtId="49" fontId="25" fillId="0" borderId="16" xfId="0" applyNumberFormat="1" applyFont="1" applyBorder="1" applyAlignment="1">
      <alignment horizontal="center"/>
    </xf>
    <xf numFmtId="49" fontId="33" fillId="0" borderId="16" xfId="0" applyNumberFormat="1" applyFont="1" applyBorder="1" applyAlignment="1">
      <alignment horizontal="center"/>
    </xf>
    <xf numFmtId="3" fontId="25" fillId="4" borderId="50" xfId="15" applyNumberFormat="1" applyFont="1" applyFill="1" applyBorder="1" applyAlignment="1">
      <alignment/>
    </xf>
    <xf numFmtId="49" fontId="25" fillId="0" borderId="51" xfId="0" applyNumberFormat="1" applyFont="1" applyBorder="1" applyAlignment="1">
      <alignment horizontal="center"/>
    </xf>
    <xf numFmtId="49" fontId="33" fillId="0" borderId="51" xfId="0" applyNumberFormat="1" applyFont="1" applyBorder="1" applyAlignment="1">
      <alignment horizontal="center"/>
    </xf>
    <xf numFmtId="3" fontId="25" fillId="4" borderId="52" xfId="15" applyNumberFormat="1" applyFont="1" applyFill="1" applyBorder="1" applyAlignment="1">
      <alignment/>
    </xf>
    <xf numFmtId="0" fontId="33" fillId="0" borderId="53" xfId="0" applyFont="1" applyBorder="1" applyAlignment="1">
      <alignment horizontal="left" indent="1"/>
    </xf>
    <xf numFmtId="49" fontId="25" fillId="0" borderId="52" xfId="0" applyNumberFormat="1" applyFont="1" applyBorder="1" applyAlignment="1">
      <alignment horizontal="center"/>
    </xf>
    <xf numFmtId="49" fontId="33" fillId="0" borderId="52" xfId="0" applyNumberFormat="1" applyFont="1" applyBorder="1" applyAlignment="1">
      <alignment horizontal="center"/>
    </xf>
    <xf numFmtId="0" fontId="33" fillId="0" borderId="54" xfId="0" applyFont="1" applyBorder="1" applyAlignment="1">
      <alignment horizontal="left" indent="1"/>
    </xf>
    <xf numFmtId="0" fontId="33" fillId="0" borderId="55" xfId="0" applyFont="1" applyBorder="1" applyAlignment="1">
      <alignment horizontal="left" indent="1"/>
    </xf>
    <xf numFmtId="0" fontId="33" fillId="0" borderId="56" xfId="0" applyFont="1" applyBorder="1" applyAlignment="1">
      <alignment horizontal="left" indent="1"/>
    </xf>
    <xf numFmtId="49" fontId="25" fillId="0" borderId="57" xfId="0" applyNumberFormat="1" applyFont="1" applyBorder="1" applyAlignment="1">
      <alignment horizontal="center"/>
    </xf>
    <xf numFmtId="49" fontId="33" fillId="0" borderId="57" xfId="0" applyNumberFormat="1" applyFont="1" applyBorder="1" applyAlignment="1">
      <alignment horizontal="center"/>
    </xf>
    <xf numFmtId="0" fontId="25" fillId="0" borderId="0" xfId="0" applyFont="1" applyAlignment="1">
      <alignment/>
    </xf>
    <xf numFmtId="172" fontId="7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172" fontId="1" fillId="0" borderId="0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3" fontId="39" fillId="4" borderId="52" xfId="15" applyNumberFormat="1" applyFont="1" applyFill="1" applyBorder="1" applyAlignment="1">
      <alignment/>
    </xf>
    <xf numFmtId="3" fontId="39" fillId="4" borderId="57" xfId="15" applyNumberFormat="1" applyFont="1" applyFill="1" applyBorder="1" applyAlignment="1">
      <alignment/>
    </xf>
    <xf numFmtId="3" fontId="25" fillId="0" borderId="50" xfId="0" applyNumberFormat="1" applyFont="1" applyBorder="1" applyAlignment="1">
      <alignment/>
    </xf>
    <xf numFmtId="3" fontId="25" fillId="0" borderId="58" xfId="0" applyNumberFormat="1" applyFont="1" applyBorder="1" applyAlignment="1">
      <alignment/>
    </xf>
    <xf numFmtId="3" fontId="25" fillId="0" borderId="52" xfId="0" applyNumberFormat="1" applyFont="1" applyBorder="1" applyAlignment="1">
      <alignment/>
    </xf>
    <xf numFmtId="3" fontId="25" fillId="0" borderId="59" xfId="0" applyNumberFormat="1" applyFont="1" applyBorder="1" applyAlignment="1">
      <alignment/>
    </xf>
    <xf numFmtId="3" fontId="39" fillId="0" borderId="52" xfId="0" applyNumberFormat="1" applyFont="1" applyBorder="1" applyAlignment="1">
      <alignment/>
    </xf>
    <xf numFmtId="3" fontId="39" fillId="0" borderId="60" xfId="0" applyNumberFormat="1" applyFont="1" applyBorder="1" applyAlignment="1">
      <alignment/>
    </xf>
    <xf numFmtId="3" fontId="39" fillId="0" borderId="59" xfId="0" applyNumberFormat="1" applyFont="1" applyBorder="1" applyAlignment="1">
      <alignment/>
    </xf>
    <xf numFmtId="3" fontId="39" fillId="0" borderId="61" xfId="0" applyNumberFormat="1" applyFont="1" applyBorder="1" applyAlignment="1">
      <alignment/>
    </xf>
    <xf numFmtId="0" fontId="6" fillId="0" borderId="62" xfId="0" applyFont="1" applyBorder="1" applyAlignment="1">
      <alignment/>
    </xf>
    <xf numFmtId="43" fontId="7" fillId="0" borderId="0" xfId="0" applyNumberFormat="1" applyFont="1" applyBorder="1" applyAlignment="1">
      <alignment horizontal="center" vertical="center"/>
    </xf>
    <xf numFmtId="172" fontId="40" fillId="0" borderId="0" xfId="15" applyNumberFormat="1" applyFont="1" applyBorder="1" applyAlignment="1">
      <alignment horizontal="center" vertical="center"/>
    </xf>
    <xf numFmtId="172" fontId="40" fillId="0" borderId="0" xfId="0" applyNumberFormat="1" applyFont="1" applyBorder="1" applyAlignment="1">
      <alignment horizontal="center" vertical="center"/>
    </xf>
    <xf numFmtId="172" fontId="40" fillId="0" borderId="40" xfId="15" applyNumberFormat="1" applyFont="1" applyBorder="1" applyAlignment="1">
      <alignment horizontal="center" vertical="center"/>
    </xf>
    <xf numFmtId="172" fontId="40" fillId="0" borderId="40" xfId="0" applyNumberFormat="1" applyFont="1" applyBorder="1" applyAlignment="1">
      <alignment horizontal="center" vertical="center"/>
    </xf>
    <xf numFmtId="172" fontId="40" fillId="0" borderId="40" xfId="0" applyNumberFormat="1" applyFont="1" applyBorder="1" applyAlignment="1">
      <alignment/>
    </xf>
    <xf numFmtId="172" fontId="41" fillId="0" borderId="39" xfId="15" applyNumberFormat="1" applyFont="1" applyBorder="1" applyAlignment="1">
      <alignment/>
    </xf>
    <xf numFmtId="172" fontId="7" fillId="0" borderId="0" xfId="0" applyNumberFormat="1" applyFont="1" applyBorder="1" applyAlignment="1">
      <alignment horizontal="center" vertical="center" wrapText="1"/>
    </xf>
    <xf numFmtId="172" fontId="41" fillId="0" borderId="39" xfId="15" applyNumberFormat="1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172" fontId="6" fillId="3" borderId="63" xfId="15" applyNumberFormat="1" applyFont="1" applyFill="1" applyBorder="1" applyAlignment="1">
      <alignment horizontal="center" vertical="center"/>
    </xf>
    <xf numFmtId="172" fontId="6" fillId="3" borderId="64" xfId="15" applyNumberFormat="1" applyFont="1" applyFill="1" applyBorder="1" applyAlignment="1">
      <alignment horizontal="center" vertical="center"/>
    </xf>
    <xf numFmtId="0" fontId="9" fillId="0" borderId="3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7" fillId="0" borderId="32" xfId="0" applyFont="1" applyBorder="1" applyAlignment="1">
      <alignment horizontal="left" indent="3"/>
    </xf>
    <xf numFmtId="0" fontId="7" fillId="0" borderId="2" xfId="0" applyFont="1" applyBorder="1" applyAlignment="1">
      <alignment horizontal="left" indent="3"/>
    </xf>
    <xf numFmtId="0" fontId="6" fillId="0" borderId="19" xfId="0" applyFont="1" applyBorder="1" applyAlignment="1">
      <alignment horizontal="center" vertical="center"/>
    </xf>
    <xf numFmtId="172" fontId="6" fillId="3" borderId="65" xfId="15" applyNumberFormat="1" applyFont="1" applyFill="1" applyBorder="1" applyAlignment="1">
      <alignment horizontal="center" vertical="center"/>
    </xf>
    <xf numFmtId="172" fontId="6" fillId="3" borderId="66" xfId="15" applyNumberFormat="1" applyFont="1" applyFill="1" applyBorder="1" applyAlignment="1">
      <alignment horizontal="center" vertical="center"/>
    </xf>
    <xf numFmtId="0" fontId="6" fillId="0" borderId="67" xfId="0" applyFont="1" applyBorder="1" applyAlignment="1">
      <alignment horizontal="center"/>
    </xf>
    <xf numFmtId="0" fontId="9" fillId="0" borderId="32" xfId="0" applyFont="1" applyBorder="1" applyAlignment="1">
      <alignment horizontal="left" indent="1"/>
    </xf>
    <xf numFmtId="0" fontId="9" fillId="0" borderId="2" xfId="0" applyFont="1" applyBorder="1" applyAlignment="1">
      <alignment horizontal="left" indent="1"/>
    </xf>
    <xf numFmtId="0" fontId="7" fillId="0" borderId="32" xfId="0" applyFont="1" applyBorder="1" applyAlignment="1">
      <alignment horizontal="left" indent="2"/>
    </xf>
    <xf numFmtId="0" fontId="7" fillId="0" borderId="2" xfId="0" applyFont="1" applyBorder="1" applyAlignment="1">
      <alignment horizontal="left" indent="2"/>
    </xf>
    <xf numFmtId="0" fontId="30" fillId="0" borderId="21" xfId="0" applyFont="1" applyBorder="1" applyAlignment="1">
      <alignment horizontal="left"/>
    </xf>
    <xf numFmtId="0" fontId="30" fillId="0" borderId="22" xfId="0" applyFont="1" applyBorder="1" applyAlignment="1">
      <alignment horizontal="left"/>
    </xf>
    <xf numFmtId="172" fontId="6" fillId="3" borderId="17" xfId="15" applyNumberFormat="1" applyFont="1" applyFill="1" applyBorder="1" applyAlignment="1">
      <alignment horizontal="center" vertical="center"/>
    </xf>
    <xf numFmtId="172" fontId="6" fillId="3" borderId="68" xfId="15" applyNumberFormat="1" applyFont="1" applyFill="1" applyBorder="1" applyAlignment="1">
      <alignment horizontal="center" vertical="center"/>
    </xf>
    <xf numFmtId="172" fontId="6" fillId="3" borderId="27" xfId="15" applyNumberFormat="1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30" fillId="0" borderId="74" xfId="0" applyFont="1" applyBorder="1" applyAlignment="1">
      <alignment horizontal="center"/>
    </xf>
    <xf numFmtId="0" fontId="30" fillId="0" borderId="75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2" fontId="6" fillId="3" borderId="76" xfId="15" applyNumberFormat="1" applyFont="1" applyFill="1" applyBorder="1" applyAlignment="1">
      <alignment horizontal="center" vertical="center"/>
    </xf>
    <xf numFmtId="0" fontId="31" fillId="0" borderId="70" xfId="0" applyFont="1" applyBorder="1" applyAlignment="1">
      <alignment horizontal="left" indent="4"/>
    </xf>
    <xf numFmtId="0" fontId="31" fillId="0" borderId="71" xfId="0" applyFont="1" applyBorder="1" applyAlignment="1">
      <alignment horizontal="left" indent="4"/>
    </xf>
    <xf numFmtId="0" fontId="6" fillId="0" borderId="7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0" fillId="0" borderId="77" xfId="0" applyFont="1" applyBorder="1" applyAlignment="1">
      <alignment horizontal="left"/>
    </xf>
    <xf numFmtId="0" fontId="30" fillId="0" borderId="78" xfId="0" applyFont="1" applyBorder="1" applyAlignment="1">
      <alignment horizontal="left"/>
    </xf>
    <xf numFmtId="172" fontId="6" fillId="3" borderId="79" xfId="15" applyNumberFormat="1" applyFont="1" applyFill="1" applyBorder="1" applyAlignment="1">
      <alignment horizontal="center" vertical="center"/>
    </xf>
    <xf numFmtId="172" fontId="6" fillId="3" borderId="80" xfId="15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69" xfId="0" applyFont="1" applyBorder="1" applyAlignment="1">
      <alignment horizontal="left" indent="2"/>
    </xf>
    <xf numFmtId="0" fontId="7" fillId="0" borderId="67" xfId="0" applyFont="1" applyBorder="1" applyAlignment="1">
      <alignment horizontal="left" indent="2"/>
    </xf>
    <xf numFmtId="0" fontId="6" fillId="0" borderId="20" xfId="0" applyFont="1" applyBorder="1" applyAlignment="1">
      <alignment horizontal="center" vertical="center"/>
    </xf>
    <xf numFmtId="172" fontId="6" fillId="3" borderId="81" xfId="15" applyNumberFormat="1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82" xfId="0" applyFont="1" applyBorder="1" applyAlignment="1">
      <alignment horizontal="left" indent="2"/>
    </xf>
    <xf numFmtId="0" fontId="4" fillId="0" borderId="83" xfId="0" applyFont="1" applyBorder="1" applyAlignment="1">
      <alignment horizontal="left" indent="2"/>
    </xf>
    <xf numFmtId="0" fontId="4" fillId="0" borderId="3" xfId="0" applyFont="1" applyBorder="1" applyAlignment="1">
      <alignment horizontal="left" indent="2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left" indent="2"/>
    </xf>
    <xf numFmtId="0" fontId="4" fillId="0" borderId="33" xfId="0" applyFont="1" applyBorder="1" applyAlignment="1">
      <alignment horizontal="left" indent="2"/>
    </xf>
    <xf numFmtId="0" fontId="4" fillId="0" borderId="2" xfId="0" applyFont="1" applyBorder="1" applyAlignment="1">
      <alignment horizontal="left" indent="2"/>
    </xf>
    <xf numFmtId="49" fontId="4" fillId="0" borderId="0" xfId="0" applyNumberFormat="1" applyFont="1" applyFill="1" applyBorder="1" applyAlignment="1">
      <alignment horizontal="center"/>
    </xf>
    <xf numFmtId="0" fontId="25" fillId="0" borderId="84" xfId="0" applyFont="1" applyBorder="1" applyAlignment="1">
      <alignment horizontal="center" vertical="center" wrapText="1"/>
    </xf>
    <xf numFmtId="0" fontId="25" fillId="0" borderId="85" xfId="0" applyFont="1" applyBorder="1" applyAlignment="1">
      <alignment horizontal="center" vertical="center" wrapText="1"/>
    </xf>
    <xf numFmtId="0" fontId="25" fillId="0" borderId="86" xfId="0" applyFont="1" applyBorder="1" applyAlignment="1">
      <alignment horizontal="center" vertical="center" wrapText="1"/>
    </xf>
    <xf numFmtId="0" fontId="25" fillId="0" borderId="87" xfId="0" applyFont="1" applyBorder="1" applyAlignment="1">
      <alignment horizontal="center" vertical="center" wrapText="1"/>
    </xf>
    <xf numFmtId="0" fontId="33" fillId="0" borderId="54" xfId="0" applyFont="1" applyBorder="1" applyAlignment="1">
      <alignment horizontal="left" indent="1"/>
    </xf>
    <xf numFmtId="0" fontId="33" fillId="0" borderId="53" xfId="0" applyFont="1" applyBorder="1" applyAlignment="1">
      <alignment horizontal="left" indent="1"/>
    </xf>
    <xf numFmtId="0" fontId="25" fillId="0" borderId="77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2" borderId="88" xfId="0" applyFont="1" applyFill="1" applyBorder="1" applyAlignment="1">
      <alignment horizontal="center"/>
    </xf>
    <xf numFmtId="0" fontId="25" fillId="2" borderId="89" xfId="0" applyFont="1" applyFill="1" applyBorder="1" applyAlignment="1">
      <alignment horizontal="center"/>
    </xf>
    <xf numFmtId="0" fontId="25" fillId="0" borderId="90" xfId="0" applyFont="1" applyBorder="1" applyAlignment="1">
      <alignment horizontal="justify" vertical="center" wrapText="1"/>
    </xf>
    <xf numFmtId="0" fontId="0" fillId="0" borderId="91" xfId="0" applyBorder="1" applyAlignment="1">
      <alignment horizontal="justify" vertical="center" wrapText="1"/>
    </xf>
    <xf numFmtId="0" fontId="25" fillId="0" borderId="54" xfId="0" applyFont="1" applyBorder="1" applyAlignment="1">
      <alignment horizontal="left" indent="1"/>
    </xf>
    <xf numFmtId="0" fontId="25" fillId="0" borderId="53" xfId="0" applyFont="1" applyBorder="1" applyAlignment="1">
      <alignment horizontal="left" indent="1"/>
    </xf>
    <xf numFmtId="0" fontId="33" fillId="0" borderId="54" xfId="0" applyFont="1" applyBorder="1" applyAlignment="1">
      <alignment horizontal="left" wrapText="1" indent="1"/>
    </xf>
    <xf numFmtId="0" fontId="3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33" fillId="0" borderId="54" xfId="0" applyFont="1" applyBorder="1" applyAlignment="1">
      <alignment horizontal="left" vertical="justify" wrapText="1" indent="1"/>
    </xf>
    <xf numFmtId="0" fontId="33" fillId="0" borderId="53" xfId="0" applyFont="1" applyBorder="1" applyAlignment="1">
      <alignment horizontal="left" vertical="justify" indent="1"/>
    </xf>
    <xf numFmtId="0" fontId="6" fillId="0" borderId="0" xfId="0" applyFont="1" applyAlignment="1">
      <alignment horizontal="center" vertical="center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84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top" wrapText="1"/>
    </xf>
    <xf numFmtId="0" fontId="25" fillId="0" borderId="43" xfId="0" applyFont="1" applyBorder="1" applyAlignment="1">
      <alignment horizontal="center" vertical="top" wrapText="1"/>
    </xf>
    <xf numFmtId="0" fontId="6" fillId="0" borderId="69" xfId="0" applyFont="1" applyBorder="1" applyAlignment="1">
      <alignment horizontal="left" vertical="top" wrapText="1"/>
    </xf>
    <xf numFmtId="0" fontId="9" fillId="0" borderId="6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 indent="2"/>
    </xf>
    <xf numFmtId="0" fontId="7" fillId="0" borderId="2" xfId="0" applyFont="1" applyBorder="1" applyAlignment="1">
      <alignment horizontal="left" vertical="top" wrapText="1" indent="2"/>
    </xf>
    <xf numFmtId="0" fontId="6" fillId="0" borderId="3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 indent="2"/>
    </xf>
    <xf numFmtId="0" fontId="6" fillId="0" borderId="2" xfId="0" applyFont="1" applyBorder="1" applyAlignment="1">
      <alignment horizontal="left" vertical="top" wrapText="1" indent="2"/>
    </xf>
    <xf numFmtId="0" fontId="26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82" xfId="0" applyFont="1" applyBorder="1" applyAlignment="1">
      <alignment horizontal="left" vertical="top" wrapText="1" indent="2"/>
    </xf>
    <xf numFmtId="0" fontId="6" fillId="0" borderId="3" xfId="0" applyFont="1" applyBorder="1" applyAlignment="1">
      <alignment horizontal="left" vertical="top" wrapText="1" indent="2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 quotePrefix="1">
      <alignment horizontal="left"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 quotePrefix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</cellXfs>
  <cellStyles count="2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attern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콤마 [0]_1202" xfId="36"/>
    <cellStyle name="콤마_1202" xfId="37"/>
    <cellStyle name="통화 [0]_1202" xfId="38"/>
    <cellStyle name="통화_1202" xfId="39"/>
    <cellStyle name="표준_(정보부문)월별인원계획" xfId="40"/>
    <cellStyle name="표준_kc-elec system check lis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57150</xdr:rowOff>
    </xdr:from>
    <xdr:to>
      <xdr:col>2</xdr:col>
      <xdr:colOff>247650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714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1</xdr:col>
      <xdr:colOff>695325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57150</xdr:rowOff>
    </xdr:from>
    <xdr:to>
      <xdr:col>1</xdr:col>
      <xdr:colOff>695325</xdr:colOff>
      <xdr:row>3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57150</xdr:rowOff>
    </xdr:from>
    <xdr:to>
      <xdr:col>1</xdr:col>
      <xdr:colOff>790575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714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57150</xdr:rowOff>
    </xdr:from>
    <xdr:to>
      <xdr:col>1</xdr:col>
      <xdr:colOff>790575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714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57150</xdr:rowOff>
    </xdr:from>
    <xdr:to>
      <xdr:col>1</xdr:col>
      <xdr:colOff>790575</xdr:colOff>
      <xdr:row>3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714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57150</xdr:rowOff>
    </xdr:from>
    <xdr:to>
      <xdr:col>1</xdr:col>
      <xdr:colOff>790575</xdr:colOff>
      <xdr:row>3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714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57150</xdr:rowOff>
    </xdr:from>
    <xdr:to>
      <xdr:col>1</xdr:col>
      <xdr:colOff>790575</xdr:colOff>
      <xdr:row>3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714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57150</xdr:rowOff>
    </xdr:from>
    <xdr:to>
      <xdr:col>1</xdr:col>
      <xdr:colOff>790575</xdr:colOff>
      <xdr:row>3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714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57150</xdr:rowOff>
    </xdr:from>
    <xdr:to>
      <xdr:col>1</xdr:col>
      <xdr:colOff>790575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714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57150</xdr:rowOff>
    </xdr:from>
    <xdr:to>
      <xdr:col>1</xdr:col>
      <xdr:colOff>790575</xdr:colOff>
      <xdr:row>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714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57150</xdr:rowOff>
    </xdr:from>
    <xdr:to>
      <xdr:col>1</xdr:col>
      <xdr:colOff>790575</xdr:colOff>
      <xdr:row>4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714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57150</xdr:rowOff>
    </xdr:from>
    <xdr:to>
      <xdr:col>1</xdr:col>
      <xdr:colOff>790575</xdr:colOff>
      <xdr:row>4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714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57150</xdr:rowOff>
    </xdr:from>
    <xdr:to>
      <xdr:col>1</xdr:col>
      <xdr:colOff>790575</xdr:colOff>
      <xdr:row>4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714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57150</xdr:rowOff>
    </xdr:from>
    <xdr:to>
      <xdr:col>1</xdr:col>
      <xdr:colOff>790575</xdr:colOff>
      <xdr:row>4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714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0</xdr:col>
      <xdr:colOff>790575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n-01\Tc-01\6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usd"/>
      <sheetName val="Sheet4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 topLeftCell="B10">
      <selection activeCell="H15" sqref="H15"/>
    </sheetView>
  </sheetViews>
  <sheetFormatPr defaultColWidth="9.140625" defaultRowHeight="12.75"/>
  <cols>
    <col min="1" max="1" width="4.00390625" style="14" hidden="1" customWidth="1"/>
    <col min="2" max="2" width="8.140625" style="14" customWidth="1"/>
    <col min="3" max="3" width="4.140625" style="14" customWidth="1"/>
    <col min="4" max="4" width="10.7109375" style="14" customWidth="1"/>
    <col min="5" max="5" width="26.00390625" style="14" customWidth="1"/>
    <col min="6" max="6" width="10.57421875" style="14" customWidth="1"/>
    <col min="7" max="7" width="9.7109375" style="14" customWidth="1"/>
    <col min="8" max="8" width="11.421875" style="14" customWidth="1"/>
    <col min="9" max="16384" width="9.140625" style="14" customWidth="1"/>
  </cols>
  <sheetData>
    <row r="1" spans="4:7" ht="23.25">
      <c r="D1" s="8" t="s">
        <v>166</v>
      </c>
      <c r="E1" s="68"/>
      <c r="F1" s="147"/>
      <c r="G1" s="147"/>
    </row>
    <row r="2" spans="2:7" ht="23.25">
      <c r="B2" s="5"/>
      <c r="C2" s="5"/>
      <c r="D2" s="349" t="s">
        <v>167</v>
      </c>
      <c r="E2" s="349"/>
      <c r="F2" s="349"/>
      <c r="G2" s="349"/>
    </row>
    <row r="3" spans="2:8" ht="23.25">
      <c r="B3" s="353"/>
      <c r="C3" s="353"/>
      <c r="D3" s="353"/>
      <c r="E3" s="353"/>
      <c r="F3" s="353"/>
      <c r="G3" s="353"/>
      <c r="H3" s="353"/>
    </row>
    <row r="4" spans="2:7" ht="23.25">
      <c r="B4" s="5"/>
      <c r="C4" s="5"/>
      <c r="D4" s="5"/>
      <c r="E4" s="5"/>
      <c r="F4" s="5"/>
      <c r="G4" s="5"/>
    </row>
    <row r="5" spans="2:8" ht="39">
      <c r="B5" s="351"/>
      <c r="C5" s="351"/>
      <c r="D5" s="351"/>
      <c r="E5" s="351"/>
      <c r="F5" s="351"/>
      <c r="G5" s="351"/>
      <c r="H5" s="351"/>
    </row>
    <row r="6" spans="2:8" ht="23.25">
      <c r="B6" s="353" t="s">
        <v>181</v>
      </c>
      <c r="C6" s="353"/>
      <c r="D6" s="353"/>
      <c r="E6" s="353"/>
      <c r="F6" s="353"/>
      <c r="G6" s="353"/>
      <c r="H6" s="353"/>
    </row>
    <row r="7" spans="2:9" s="16" customFormat="1" ht="39">
      <c r="B7" s="354" t="s">
        <v>146</v>
      </c>
      <c r="C7" s="354"/>
      <c r="D7" s="354"/>
      <c r="E7" s="354"/>
      <c r="F7" s="354"/>
      <c r="G7" s="354"/>
      <c r="H7" s="354"/>
      <c r="I7" s="15"/>
    </row>
    <row r="8" spans="2:9" s="16" customFormat="1" ht="31.5">
      <c r="B8" s="17"/>
      <c r="C8" s="13"/>
      <c r="D8" s="17"/>
      <c r="E8" s="17"/>
      <c r="F8" s="17"/>
      <c r="G8" s="17"/>
      <c r="H8" s="17"/>
      <c r="I8" s="17"/>
    </row>
    <row r="9" spans="2:9" s="16" customFormat="1" ht="31.5">
      <c r="B9" s="17"/>
      <c r="C9" s="13" t="s">
        <v>158</v>
      </c>
      <c r="D9" s="17"/>
      <c r="E9" s="17"/>
      <c r="F9" s="17"/>
      <c r="G9" s="17"/>
      <c r="H9" s="106" t="s">
        <v>202</v>
      </c>
      <c r="I9" s="17"/>
    </row>
    <row r="10" spans="2:9" s="16" customFormat="1" ht="31.5">
      <c r="B10" s="17"/>
      <c r="C10" s="13"/>
      <c r="D10" s="17"/>
      <c r="E10" s="17"/>
      <c r="F10" s="17"/>
      <c r="G10" s="17"/>
      <c r="H10" s="106"/>
      <c r="I10" s="17"/>
    </row>
    <row r="11" spans="3:9" s="16" customFormat="1" ht="31.5">
      <c r="C11" s="6" t="s">
        <v>182</v>
      </c>
      <c r="F11" s="6" t="s">
        <v>183</v>
      </c>
      <c r="G11" s="17"/>
      <c r="H11" s="148" t="s">
        <v>159</v>
      </c>
      <c r="I11" s="17"/>
    </row>
    <row r="12" spans="3:9" s="16" customFormat="1" ht="31.5">
      <c r="C12" s="6" t="s">
        <v>198</v>
      </c>
      <c r="F12" s="6" t="s">
        <v>196</v>
      </c>
      <c r="G12" s="17"/>
      <c r="H12" s="149" t="s">
        <v>160</v>
      </c>
      <c r="I12" s="17"/>
    </row>
    <row r="13" spans="3:9" s="16" customFormat="1" ht="31.5">
      <c r="C13" s="6" t="s">
        <v>217</v>
      </c>
      <c r="D13" s="14"/>
      <c r="E13" s="14"/>
      <c r="F13" s="6" t="s">
        <v>204</v>
      </c>
      <c r="G13" s="18"/>
      <c r="H13" s="150" t="s">
        <v>161</v>
      </c>
      <c r="I13" s="17"/>
    </row>
    <row r="14" spans="3:9" ht="25.5" customHeight="1">
      <c r="C14" s="6" t="s">
        <v>200</v>
      </c>
      <c r="F14" s="6" t="s">
        <v>197</v>
      </c>
      <c r="G14" s="18"/>
      <c r="H14" s="148" t="s">
        <v>195</v>
      </c>
      <c r="I14" s="18"/>
    </row>
    <row r="16" spans="4:7" ht="23.25">
      <c r="D16" s="13"/>
      <c r="E16" s="151"/>
      <c r="F16" s="151"/>
      <c r="G16" s="151"/>
    </row>
    <row r="22" spans="7:8" s="13" customFormat="1" ht="19.5">
      <c r="G22" s="352"/>
      <c r="H22" s="352"/>
    </row>
    <row r="23" spans="2:8" s="13" customFormat="1" ht="19.5">
      <c r="B23" s="352"/>
      <c r="C23" s="352"/>
      <c r="D23" s="352"/>
      <c r="E23" s="352"/>
      <c r="F23" s="352"/>
      <c r="G23" s="352"/>
      <c r="H23" s="352"/>
    </row>
    <row r="24" spans="2:8" s="13" customFormat="1" ht="19.5">
      <c r="B24" s="352"/>
      <c r="C24" s="352"/>
      <c r="D24" s="352"/>
      <c r="E24" s="352"/>
      <c r="F24" s="352"/>
      <c r="G24" s="352"/>
      <c r="H24" s="352"/>
    </row>
    <row r="27" spans="2:8" ht="23.25">
      <c r="B27" s="353"/>
      <c r="C27" s="353"/>
      <c r="D27" s="353"/>
      <c r="E27" s="353"/>
      <c r="F27" s="353"/>
      <c r="G27" s="353"/>
      <c r="H27" s="353"/>
    </row>
    <row r="28" spans="2:8" s="6" customFormat="1" ht="17.25">
      <c r="B28" s="350"/>
      <c r="C28" s="350"/>
      <c r="D28" s="350"/>
      <c r="E28" s="350"/>
      <c r="F28" s="350"/>
      <c r="G28" s="350"/>
      <c r="H28" s="350"/>
    </row>
  </sheetData>
  <mergeCells count="16">
    <mergeCell ref="B3:H3"/>
    <mergeCell ref="B27:H27"/>
    <mergeCell ref="E24:F24"/>
    <mergeCell ref="G24:H24"/>
    <mergeCell ref="B6:H6"/>
    <mergeCell ref="B7:H7"/>
    <mergeCell ref="D2:G2"/>
    <mergeCell ref="B28:D28"/>
    <mergeCell ref="E28:F28"/>
    <mergeCell ref="G28:H28"/>
    <mergeCell ref="B5:H5"/>
    <mergeCell ref="G22:H22"/>
    <mergeCell ref="B23:D23"/>
    <mergeCell ref="E23:F23"/>
    <mergeCell ref="G23:H23"/>
    <mergeCell ref="B24:D24"/>
  </mergeCells>
  <printOptions/>
  <pageMargins left="0.75" right="0.22" top="0.56" bottom="1" header="0.35" footer="0.5"/>
  <pageSetup horizontalDpi="180" verticalDpi="18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1"/>
  <sheetViews>
    <sheetView zoomScale="130" zoomScaleNormal="130" workbookViewId="0" topLeftCell="A98">
      <selection activeCell="A45" sqref="A45"/>
    </sheetView>
  </sheetViews>
  <sheetFormatPr defaultColWidth="9.140625" defaultRowHeight="12.75"/>
  <cols>
    <col min="1" max="1" width="33.8515625" style="0" customWidth="1"/>
    <col min="2" max="2" width="19.00390625" style="0" customWidth="1"/>
    <col min="3" max="3" width="20.421875" style="0" customWidth="1"/>
  </cols>
  <sheetData>
    <row r="1" ht="18" customHeight="1"/>
    <row r="2" spans="1:3" ht="54">
      <c r="A2" s="267" t="s">
        <v>307</v>
      </c>
      <c r="B2" s="461" t="s">
        <v>52</v>
      </c>
      <c r="C2" s="461"/>
    </row>
    <row r="3" spans="1:3" ht="18">
      <c r="A3" s="267"/>
      <c r="B3" s="49" t="s">
        <v>414</v>
      </c>
      <c r="C3" s="49" t="s">
        <v>415</v>
      </c>
    </row>
    <row r="4" spans="1:3" ht="14.25">
      <c r="A4" s="52" t="s">
        <v>456</v>
      </c>
      <c r="B4" s="39"/>
      <c r="C4" s="39"/>
    </row>
    <row r="5" spans="1:3" ht="14.25">
      <c r="A5" s="52" t="s">
        <v>366</v>
      </c>
      <c r="B5" s="64">
        <v>91176305923</v>
      </c>
      <c r="C5" s="64">
        <v>98500810773</v>
      </c>
    </row>
    <row r="6" spans="1:3" ht="14.25">
      <c r="A6" s="52" t="s">
        <v>367</v>
      </c>
      <c r="B6" s="64">
        <f>282222427802+13342838550+17216330794+815955000+4960247564+212563300-2804670368</f>
        <v>315965692642</v>
      </c>
      <c r="C6" s="64">
        <v>242617200767</v>
      </c>
    </row>
    <row r="7" spans="1:3" ht="14.25">
      <c r="A7" s="52" t="s">
        <v>22</v>
      </c>
      <c r="B7" s="104">
        <f>1053245478+37878952633</f>
        <v>38932198111</v>
      </c>
      <c r="C7" s="64">
        <v>36020553686</v>
      </c>
    </row>
    <row r="8" spans="1:3" ht="14.25">
      <c r="A8" s="52" t="s">
        <v>368</v>
      </c>
      <c r="B8" s="64">
        <v>31131024094</v>
      </c>
      <c r="C8" s="64">
        <v>28007943662</v>
      </c>
    </row>
    <row r="9" spans="1:3" ht="14.25">
      <c r="A9" s="52" t="s">
        <v>23</v>
      </c>
      <c r="B9" s="64">
        <f>990477728+4000000+10909092-88305000</f>
        <v>917081820</v>
      </c>
      <c r="C9" s="64">
        <v>952508017</v>
      </c>
    </row>
    <row r="10" spans="1:3" ht="14.25">
      <c r="A10" s="52" t="s">
        <v>88</v>
      </c>
      <c r="B10" s="64">
        <v>24971551</v>
      </c>
      <c r="C10" s="64">
        <v>2138182</v>
      </c>
    </row>
    <row r="11" spans="1:3" ht="15.75">
      <c r="A11" s="66" t="s">
        <v>14</v>
      </c>
      <c r="B11" s="65">
        <f>SUM(B5:B10)</f>
        <v>478147274141</v>
      </c>
      <c r="C11" s="65">
        <f>SUM(C5:C10)</f>
        <v>406101155087</v>
      </c>
    </row>
    <row r="12" spans="1:3" ht="14.25">
      <c r="A12" s="52"/>
      <c r="B12" s="105"/>
      <c r="C12" s="105"/>
    </row>
    <row r="13" spans="1:3" ht="18">
      <c r="A13" s="3" t="s">
        <v>296</v>
      </c>
      <c r="B13" s="461" t="s">
        <v>52</v>
      </c>
      <c r="C13" s="461"/>
    </row>
    <row r="14" spans="1:3" ht="18">
      <c r="A14" s="3"/>
      <c r="B14" s="49" t="s">
        <v>414</v>
      </c>
      <c r="C14" s="49" t="s">
        <v>415</v>
      </c>
    </row>
    <row r="15" spans="1:3" ht="18">
      <c r="A15" s="52" t="s">
        <v>456</v>
      </c>
      <c r="B15" s="49"/>
      <c r="C15" s="49"/>
    </row>
    <row r="16" spans="1:3" ht="14.25">
      <c r="A16" s="52" t="s">
        <v>206</v>
      </c>
      <c r="B16" s="64">
        <v>1016529737</v>
      </c>
      <c r="C16" s="104">
        <f>79523130+415800000</f>
        <v>495323130</v>
      </c>
    </row>
    <row r="17" spans="1:3" ht="14.25">
      <c r="A17" s="52" t="s">
        <v>205</v>
      </c>
      <c r="B17" s="64">
        <v>257839000</v>
      </c>
      <c r="C17" s="64">
        <v>327043200</v>
      </c>
    </row>
    <row r="18" spans="1:3" ht="14.25">
      <c r="A18" s="52" t="s">
        <v>664</v>
      </c>
      <c r="B18" s="64">
        <v>510000000</v>
      </c>
      <c r="C18" s="64">
        <v>510000000</v>
      </c>
    </row>
    <row r="19" spans="1:3" ht="14.25">
      <c r="A19" s="52" t="s">
        <v>665</v>
      </c>
      <c r="B19" s="104">
        <v>904378923</v>
      </c>
      <c r="C19" s="64">
        <v>188140000</v>
      </c>
    </row>
    <row r="20" spans="1:3" ht="14.25">
      <c r="A20" s="52" t="s">
        <v>251</v>
      </c>
      <c r="B20" s="104">
        <f>488000000+72749</f>
        <v>488072749</v>
      </c>
      <c r="C20" s="64">
        <v>1754111</v>
      </c>
    </row>
    <row r="21" spans="1:3" ht="15.75">
      <c r="A21" s="66" t="s">
        <v>14</v>
      </c>
      <c r="B21" s="65">
        <f>SUM(B16:B20)</f>
        <v>3176820409</v>
      </c>
      <c r="C21" s="65">
        <f>SUM(C16:C20)</f>
        <v>1522260441</v>
      </c>
    </row>
    <row r="22" ht="14.25">
      <c r="A22" s="52"/>
    </row>
    <row r="23" spans="1:3" ht="18">
      <c r="A23" s="3" t="s">
        <v>297</v>
      </c>
      <c r="B23" s="461" t="s">
        <v>52</v>
      </c>
      <c r="C23" s="461"/>
    </row>
    <row r="24" spans="1:3" ht="18">
      <c r="A24" s="3"/>
      <c r="B24" s="49" t="s">
        <v>414</v>
      </c>
      <c r="C24" s="49" t="s">
        <v>415</v>
      </c>
    </row>
    <row r="25" spans="1:3" ht="18">
      <c r="A25" s="52" t="s">
        <v>456</v>
      </c>
      <c r="B25" s="49"/>
      <c r="C25" s="49"/>
    </row>
    <row r="26" spans="1:3" ht="14.25">
      <c r="A26" s="52" t="s">
        <v>366</v>
      </c>
      <c r="B26" s="64">
        <v>88169615559</v>
      </c>
      <c r="C26" s="64">
        <v>96130272626</v>
      </c>
    </row>
    <row r="27" spans="1:3" ht="14.25">
      <c r="A27" s="52" t="s">
        <v>367</v>
      </c>
      <c r="B27" s="64">
        <f>286823709121+17391335989+4986638566-2804670368</f>
        <v>306397013308</v>
      </c>
      <c r="C27" s="64">
        <v>235380264143</v>
      </c>
    </row>
    <row r="28" spans="1:3" ht="14.25">
      <c r="A28" s="52" t="s">
        <v>22</v>
      </c>
      <c r="B28" s="64">
        <f>973449980+35063369214</f>
        <v>36036819194</v>
      </c>
      <c r="C28" s="104">
        <v>33105548544</v>
      </c>
    </row>
    <row r="29" spans="1:3" ht="14.25">
      <c r="A29" s="52" t="s">
        <v>368</v>
      </c>
      <c r="B29" s="64">
        <v>29560934035</v>
      </c>
      <c r="C29" s="64">
        <v>26499717475</v>
      </c>
    </row>
    <row r="30" spans="1:3" ht="15.75">
      <c r="A30" s="66" t="s">
        <v>14</v>
      </c>
      <c r="B30" s="65">
        <f>SUM(B26:B29)</f>
        <v>460164382096</v>
      </c>
      <c r="C30" s="65">
        <f>SUM(C26:C29)</f>
        <v>391115802788</v>
      </c>
    </row>
    <row r="31" spans="1:3" ht="14.25">
      <c r="A31" s="52"/>
      <c r="B31" s="105"/>
      <c r="C31" s="39"/>
    </row>
    <row r="32" spans="1:3" ht="18">
      <c r="A32" s="3" t="s">
        <v>298</v>
      </c>
      <c r="B32" s="461" t="s">
        <v>52</v>
      </c>
      <c r="C32" s="461"/>
    </row>
    <row r="33" spans="1:3" ht="18">
      <c r="A33" s="3"/>
      <c r="B33" s="49" t="s">
        <v>414</v>
      </c>
      <c r="C33" s="49" t="s">
        <v>415</v>
      </c>
    </row>
    <row r="34" spans="1:3" ht="18">
      <c r="A34" s="52" t="s">
        <v>456</v>
      </c>
      <c r="B34" s="49"/>
      <c r="C34" s="49"/>
    </row>
    <row r="35" spans="1:3" ht="14.25">
      <c r="A35" s="52" t="s">
        <v>207</v>
      </c>
      <c r="B35" s="104">
        <v>1867904261</v>
      </c>
      <c r="C35" s="64">
        <v>1259138234</v>
      </c>
    </row>
    <row r="36" spans="1:3" ht="14.25">
      <c r="A36" s="52" t="s">
        <v>208</v>
      </c>
      <c r="B36" s="64">
        <v>334918353</v>
      </c>
      <c r="C36" s="64">
        <v>19418550</v>
      </c>
    </row>
    <row r="37" spans="1:3" ht="15.75">
      <c r="A37" s="66" t="s">
        <v>14</v>
      </c>
      <c r="B37" s="65">
        <f>SUM(B35:B36)</f>
        <v>2202822614</v>
      </c>
      <c r="C37" s="65">
        <f>SUM(C35:C36)</f>
        <v>1278556784</v>
      </c>
    </row>
    <row r="38" spans="1:3" ht="14.25">
      <c r="A38" s="52"/>
      <c r="B38" s="39"/>
      <c r="C38" s="105"/>
    </row>
    <row r="39" spans="1:3" ht="18">
      <c r="A39" s="3" t="s">
        <v>299</v>
      </c>
      <c r="B39" s="461" t="s">
        <v>52</v>
      </c>
      <c r="C39" s="461"/>
    </row>
    <row r="40" spans="1:3" ht="18">
      <c r="A40" s="3"/>
      <c r="B40" s="49" t="s">
        <v>414</v>
      </c>
      <c r="C40" s="49" t="s">
        <v>415</v>
      </c>
    </row>
    <row r="41" spans="1:3" ht="14.25">
      <c r="A41" s="52" t="s">
        <v>475</v>
      </c>
      <c r="B41" s="64">
        <v>0</v>
      </c>
      <c r="C41" s="64">
        <v>61904761</v>
      </c>
    </row>
    <row r="42" spans="1:3" ht="14.25">
      <c r="A42" s="52" t="s">
        <v>302</v>
      </c>
      <c r="B42" s="64">
        <v>322771502</v>
      </c>
      <c r="C42" s="64">
        <v>489582356</v>
      </c>
    </row>
    <row r="43" spans="1:3" ht="14.25">
      <c r="A43" s="52" t="s">
        <v>476</v>
      </c>
      <c r="B43" s="64">
        <v>189052717</v>
      </c>
      <c r="C43" s="64">
        <v>858112421</v>
      </c>
    </row>
    <row r="44" spans="1:3" ht="15.75">
      <c r="A44" s="66" t="s">
        <v>14</v>
      </c>
      <c r="B44" s="65">
        <f>SUM(B41:B43)</f>
        <v>511824219</v>
      </c>
      <c r="C44" s="65">
        <f>SUM(C41:C43)</f>
        <v>1409599538</v>
      </c>
    </row>
    <row r="45" spans="1:3" ht="15.75">
      <c r="A45" s="67"/>
      <c r="B45" s="169"/>
      <c r="C45" s="169"/>
    </row>
    <row r="46" spans="1:3" ht="18">
      <c r="A46" s="3"/>
      <c r="B46" s="39"/>
      <c r="C46" s="105"/>
    </row>
    <row r="47" spans="1:3" ht="18">
      <c r="A47" s="3" t="s">
        <v>300</v>
      </c>
      <c r="B47" s="461" t="s">
        <v>52</v>
      </c>
      <c r="C47" s="461"/>
    </row>
    <row r="48" spans="1:3" ht="18">
      <c r="A48" s="3"/>
      <c r="B48" s="49" t="s">
        <v>414</v>
      </c>
      <c r="C48" s="49" t="s">
        <v>415</v>
      </c>
    </row>
    <row r="49" spans="1:3" ht="14.25">
      <c r="A49" s="52" t="s">
        <v>477</v>
      </c>
      <c r="B49" s="64">
        <v>0</v>
      </c>
      <c r="C49" s="64">
        <v>0</v>
      </c>
    </row>
    <row r="50" spans="1:3" ht="14.25">
      <c r="A50" s="52" t="s">
        <v>478</v>
      </c>
      <c r="B50" s="64">
        <v>134848401</v>
      </c>
      <c r="C50" s="64">
        <v>129394855</v>
      </c>
    </row>
    <row r="51" spans="1:3" ht="15.75">
      <c r="A51" s="66" t="s">
        <v>14</v>
      </c>
      <c r="B51" s="65">
        <f>SUM(B49:B50)</f>
        <v>134848401</v>
      </c>
      <c r="C51" s="65">
        <f>SUM(C49:C50)</f>
        <v>129394855</v>
      </c>
    </row>
    <row r="52" spans="1:3" ht="15.75">
      <c r="A52" s="67"/>
      <c r="B52" s="169"/>
      <c r="C52" s="169"/>
    </row>
    <row r="53" spans="1:3" ht="14.25">
      <c r="A53" s="52"/>
      <c r="B53" s="39"/>
      <c r="C53" s="39"/>
    </row>
    <row r="54" spans="1:3" ht="54">
      <c r="A54" s="267" t="s">
        <v>308</v>
      </c>
      <c r="B54" s="461" t="s">
        <v>52</v>
      </c>
      <c r="C54" s="461"/>
    </row>
    <row r="55" spans="1:3" ht="18">
      <c r="A55" s="267"/>
      <c r="B55" s="49" t="s">
        <v>414</v>
      </c>
      <c r="C55" s="49" t="s">
        <v>415</v>
      </c>
    </row>
    <row r="56" spans="1:3" ht="18">
      <c r="A56" s="3" t="s">
        <v>209</v>
      </c>
      <c r="B56" s="102">
        <v>477969930</v>
      </c>
      <c r="C56" s="102">
        <v>438064901</v>
      </c>
    </row>
    <row r="57" spans="1:3" ht="18">
      <c r="A57" s="3" t="s">
        <v>210</v>
      </c>
      <c r="B57" s="102">
        <f>5111820945+390440700+30000000+259958600</f>
        <v>5792220245</v>
      </c>
      <c r="C57" s="102">
        <v>5159192652</v>
      </c>
    </row>
    <row r="58" spans="1:3" ht="17.25" hidden="1">
      <c r="A58" s="1" t="s">
        <v>94</v>
      </c>
      <c r="B58" s="104"/>
      <c r="C58" s="104"/>
    </row>
    <row r="59" spans="1:3" ht="17.25" hidden="1">
      <c r="A59" s="1" t="s">
        <v>96</v>
      </c>
      <c r="B59" s="64"/>
      <c r="C59" s="64"/>
    </row>
    <row r="60" spans="1:3" ht="17.25" hidden="1">
      <c r="A60" s="1" t="s">
        <v>95</v>
      </c>
      <c r="B60" s="64"/>
      <c r="C60" s="64"/>
    </row>
    <row r="61" spans="1:3" ht="18">
      <c r="A61" s="3" t="s">
        <v>211</v>
      </c>
      <c r="B61" s="102">
        <v>1492685085</v>
      </c>
      <c r="C61" s="102">
        <v>1218072018</v>
      </c>
    </row>
    <row r="62" spans="1:3" ht="18">
      <c r="A62" s="3" t="s">
        <v>212</v>
      </c>
      <c r="B62" s="102">
        <v>2230861680</v>
      </c>
      <c r="C62" s="102">
        <v>850556811</v>
      </c>
    </row>
    <row r="63" spans="1:3" ht="18">
      <c r="A63" s="3" t="s">
        <v>213</v>
      </c>
      <c r="B63" s="102">
        <v>327692781</v>
      </c>
      <c r="C63" s="102">
        <v>897994911</v>
      </c>
    </row>
    <row r="64" spans="1:3" ht="17.25" customHeight="1">
      <c r="A64" s="66" t="s">
        <v>14</v>
      </c>
      <c r="B64" s="168">
        <f>+B56+B57+B61+B62+B63</f>
        <v>10321429721</v>
      </c>
      <c r="C64" s="168">
        <f>+C56+C57+C61+C62+C63</f>
        <v>8563881293</v>
      </c>
    </row>
    <row r="65" spans="1:3" ht="14.25">
      <c r="A65" s="52"/>
      <c r="B65" s="64">
        <f>10321429721-B64</f>
        <v>0</v>
      </c>
      <c r="C65" s="105"/>
    </row>
    <row r="66" spans="1:3" ht="14.25">
      <c r="A66" s="52"/>
      <c r="B66" s="105"/>
      <c r="C66" s="105"/>
    </row>
    <row r="67" spans="1:3" ht="39.75" customHeight="1">
      <c r="A67" s="48" t="s">
        <v>301</v>
      </c>
      <c r="B67" s="461" t="s">
        <v>52</v>
      </c>
      <c r="C67" s="461"/>
    </row>
    <row r="68" spans="2:3" ht="17.25" customHeight="1">
      <c r="B68" s="307" t="s">
        <v>414</v>
      </c>
      <c r="C68" s="307" t="s">
        <v>415</v>
      </c>
    </row>
    <row r="69" spans="1:3" ht="21" customHeight="1">
      <c r="A69" s="52" t="s">
        <v>125</v>
      </c>
      <c r="B69" s="64">
        <v>9012435937</v>
      </c>
      <c r="C69" s="64">
        <v>7945379346</v>
      </c>
    </row>
    <row r="70" spans="1:3" ht="43.5" customHeight="1">
      <c r="A70" s="52" t="s">
        <v>126</v>
      </c>
      <c r="B70" s="39"/>
      <c r="C70" s="64"/>
    </row>
    <row r="71" spans="1:3" ht="20.25" customHeight="1">
      <c r="A71" s="52" t="s">
        <v>127</v>
      </c>
      <c r="B71" s="39"/>
      <c r="C71" s="64">
        <v>55096771</v>
      </c>
    </row>
    <row r="72" spans="1:3" ht="18.75" customHeight="1">
      <c r="A72" s="52" t="s">
        <v>128</v>
      </c>
      <c r="B72" s="64">
        <v>-257839000</v>
      </c>
      <c r="C72" s="64">
        <v>-327043200</v>
      </c>
    </row>
    <row r="73" spans="1:3" ht="21" customHeight="1">
      <c r="A73" s="52" t="s">
        <v>304</v>
      </c>
      <c r="B73" s="266">
        <f>+B69+B72+B71</f>
        <v>8754596937</v>
      </c>
      <c r="C73" s="266">
        <f>+C69+C72+C71</f>
        <v>7673432917</v>
      </c>
    </row>
    <row r="74" spans="1:3" ht="21" customHeight="1">
      <c r="A74" s="52" t="s">
        <v>303</v>
      </c>
      <c r="B74" s="266">
        <f>+B73*0.28</f>
        <v>2451287142.36</v>
      </c>
      <c r="C74" s="266">
        <f>+C73*0.28</f>
        <v>2148561216.76</v>
      </c>
    </row>
    <row r="75" spans="1:3" ht="26.25" customHeight="1">
      <c r="A75" s="52" t="s">
        <v>250</v>
      </c>
      <c r="B75" s="266"/>
      <c r="C75" s="266">
        <v>46839655</v>
      </c>
    </row>
    <row r="76" spans="1:3" ht="21" customHeight="1">
      <c r="A76" s="52" t="s">
        <v>305</v>
      </c>
      <c r="B76" s="266">
        <f>+B74/2</f>
        <v>1225643571.18</v>
      </c>
      <c r="C76" s="266">
        <v>0</v>
      </c>
    </row>
    <row r="77" spans="1:3" ht="21" customHeight="1">
      <c r="A77" s="52" t="s">
        <v>306</v>
      </c>
      <c r="B77" s="266">
        <f>+B74-B76</f>
        <v>1225643571.18</v>
      </c>
      <c r="C77" s="266">
        <f>+C74+C75</f>
        <v>2195400871.76</v>
      </c>
    </row>
    <row r="78" spans="1:3" ht="21" customHeight="1">
      <c r="A78" s="52"/>
      <c r="B78" s="266"/>
      <c r="C78" s="266"/>
    </row>
    <row r="79" spans="1:3" ht="21" customHeight="1">
      <c r="A79" s="52"/>
      <c r="B79" s="266"/>
      <c r="C79" s="266"/>
    </row>
    <row r="80" spans="1:3" ht="14.25">
      <c r="A80" s="52"/>
      <c r="B80" s="63"/>
      <c r="C80" s="63"/>
    </row>
    <row r="81" spans="1:3" ht="18" hidden="1">
      <c r="A81" s="48" t="s">
        <v>51</v>
      </c>
      <c r="B81" s="63"/>
      <c r="C81" s="63"/>
    </row>
    <row r="82" spans="1:3" ht="15" customHeight="1" hidden="1">
      <c r="A82" s="52"/>
      <c r="B82" s="461" t="s">
        <v>52</v>
      </c>
      <c r="C82" s="461"/>
    </row>
    <row r="83" spans="1:3" ht="14.25" hidden="1">
      <c r="A83" s="52"/>
      <c r="B83" s="304" t="s">
        <v>414</v>
      </c>
      <c r="C83" s="304" t="s">
        <v>415</v>
      </c>
    </row>
    <row r="84" spans="1:3" ht="33" customHeight="1" hidden="1">
      <c r="A84" s="52" t="s">
        <v>53</v>
      </c>
      <c r="B84" s="63"/>
      <c r="C84" s="63"/>
    </row>
    <row r="85" spans="1:3" ht="57" hidden="1">
      <c r="A85" s="52" t="s">
        <v>54</v>
      </c>
      <c r="B85" s="63"/>
      <c r="C85" s="63"/>
    </row>
    <row r="86" spans="1:3" ht="28.5" hidden="1">
      <c r="A86" s="52" t="s">
        <v>55</v>
      </c>
      <c r="B86" s="63"/>
      <c r="C86" s="63"/>
    </row>
    <row r="87" spans="1:3" ht="28.5" hidden="1">
      <c r="A87" s="52" t="s">
        <v>56</v>
      </c>
      <c r="B87" s="63"/>
      <c r="C87" s="63"/>
    </row>
    <row r="88" spans="1:3" ht="15.75" hidden="1">
      <c r="A88" s="67" t="s">
        <v>57</v>
      </c>
      <c r="B88" s="63"/>
      <c r="C88" s="63"/>
    </row>
    <row r="89" spans="1:3" ht="18.75" customHeight="1" hidden="1">
      <c r="A89" s="463" t="s">
        <v>58</v>
      </c>
      <c r="B89" s="463"/>
      <c r="C89" s="463"/>
    </row>
    <row r="90" spans="1:3" ht="15.75" hidden="1">
      <c r="A90" s="67"/>
      <c r="B90" s="461" t="s">
        <v>52</v>
      </c>
      <c r="C90" s="461"/>
    </row>
    <row r="91" spans="1:3" ht="14.25" hidden="1">
      <c r="A91" s="52"/>
      <c r="B91" s="304" t="s">
        <v>414</v>
      </c>
      <c r="C91" s="304" t="s">
        <v>415</v>
      </c>
    </row>
    <row r="92" spans="1:3" ht="16.5" customHeight="1" hidden="1">
      <c r="A92" s="52" t="s">
        <v>59</v>
      </c>
      <c r="B92" s="304"/>
      <c r="C92" s="304"/>
    </row>
    <row r="93" spans="1:3" ht="28.5" hidden="1">
      <c r="A93" s="52" t="s">
        <v>60</v>
      </c>
      <c r="B93" s="304"/>
      <c r="C93" s="304"/>
    </row>
    <row r="94" spans="1:3" ht="28.5" customHeight="1" hidden="1">
      <c r="A94" s="305" t="s">
        <v>61</v>
      </c>
      <c r="B94" s="305"/>
      <c r="C94" s="305"/>
    </row>
    <row r="95" spans="1:6" ht="14.25">
      <c r="A95" s="360" t="s">
        <v>214</v>
      </c>
      <c r="B95" s="360"/>
      <c r="C95" s="25" t="s">
        <v>199</v>
      </c>
      <c r="D95" s="7"/>
      <c r="F95" s="7"/>
    </row>
    <row r="96" spans="1:6" ht="14.25">
      <c r="A96" s="7"/>
      <c r="B96" s="7"/>
      <c r="C96" s="7"/>
      <c r="D96" s="7"/>
      <c r="F96" s="7"/>
    </row>
    <row r="101" spans="1:3" ht="28.5" customHeight="1">
      <c r="A101" s="462" t="s">
        <v>19</v>
      </c>
      <c r="B101" s="462"/>
      <c r="C101" s="50" t="s">
        <v>215</v>
      </c>
    </row>
  </sheetData>
  <mergeCells count="13">
    <mergeCell ref="A95:B95"/>
    <mergeCell ref="A101:B101"/>
    <mergeCell ref="B82:C82"/>
    <mergeCell ref="A89:C89"/>
    <mergeCell ref="B90:C90"/>
    <mergeCell ref="B67:C67"/>
    <mergeCell ref="B2:C2"/>
    <mergeCell ref="B13:C13"/>
    <mergeCell ref="B23:C23"/>
    <mergeCell ref="B32:C32"/>
    <mergeCell ref="B39:C39"/>
    <mergeCell ref="B47:C47"/>
    <mergeCell ref="B54:C54"/>
  </mergeCells>
  <printOptions/>
  <pageMargins left="0.75" right="0.41" top="0.43" bottom="0.7" header="0.17" footer="0.4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0"/>
  <sheetViews>
    <sheetView zoomScale="150" zoomScaleNormal="150" workbookViewId="0" topLeftCell="A1">
      <selection activeCell="M3" sqref="M3"/>
    </sheetView>
  </sheetViews>
  <sheetFormatPr defaultColWidth="9.140625" defaultRowHeight="12.75"/>
  <cols>
    <col min="1" max="1" width="22.57421875" style="220" customWidth="1"/>
    <col min="2" max="2" width="11.8515625" style="220" customWidth="1"/>
    <col min="3" max="3" width="0.42578125" style="268" customWidth="1"/>
    <col min="4" max="4" width="10.421875" style="220" bestFit="1" customWidth="1"/>
    <col min="5" max="5" width="0.42578125" style="268" customWidth="1"/>
    <col min="6" max="6" width="10.8515625" style="220" bestFit="1" customWidth="1"/>
    <col min="7" max="7" width="0.42578125" style="268" customWidth="1"/>
    <col min="8" max="8" width="7.8515625" style="220" customWidth="1"/>
    <col min="9" max="9" width="0.42578125" style="268" customWidth="1"/>
    <col min="10" max="10" width="10.421875" style="220" bestFit="1" customWidth="1"/>
    <col min="11" max="11" width="0.85546875" style="268" customWidth="1"/>
    <col min="12" max="12" width="10.7109375" style="220" bestFit="1" customWidth="1"/>
    <col min="13" max="13" width="0.85546875" style="268" customWidth="1"/>
    <col min="14" max="14" width="7.421875" style="220" customWidth="1"/>
    <col min="15" max="15" width="0.85546875" style="268" customWidth="1"/>
    <col min="16" max="16" width="10.7109375" style="220" customWidth="1"/>
    <col min="17" max="17" width="0.85546875" style="268" customWidth="1"/>
    <col min="18" max="18" width="14.28125" style="220" customWidth="1"/>
    <col min="19" max="16384" width="9.140625" style="220" customWidth="1"/>
  </cols>
  <sheetData>
    <row r="1" ht="12">
      <c r="A1" s="219"/>
    </row>
    <row r="2" ht="14.25">
      <c r="A2" s="7" t="s">
        <v>218</v>
      </c>
    </row>
    <row r="3" ht="14.25">
      <c r="A3" s="7"/>
    </row>
    <row r="4" ht="14.25">
      <c r="A4" s="7"/>
    </row>
    <row r="5" ht="12">
      <c r="A5" s="219"/>
    </row>
    <row r="6" spans="1:6" ht="12.75">
      <c r="A6" s="221"/>
      <c r="B6" s="222"/>
      <c r="D6" s="222"/>
      <c r="F6" s="222"/>
    </row>
    <row r="7" spans="2:18" ht="37.5" customHeight="1">
      <c r="B7" s="214" t="s">
        <v>567</v>
      </c>
      <c r="C7" s="217"/>
      <c r="D7" s="214" t="s">
        <v>568</v>
      </c>
      <c r="E7" s="217"/>
      <c r="F7" s="214" t="s">
        <v>569</v>
      </c>
      <c r="G7" s="217"/>
      <c r="H7" s="214" t="s">
        <v>570</v>
      </c>
      <c r="I7" s="217"/>
      <c r="J7" s="217" t="s">
        <v>571</v>
      </c>
      <c r="K7" s="217"/>
      <c r="L7" s="217" t="s">
        <v>572</v>
      </c>
      <c r="M7" s="217"/>
      <c r="N7" s="217" t="s">
        <v>544</v>
      </c>
      <c r="O7" s="217"/>
      <c r="P7" s="217" t="s">
        <v>545</v>
      </c>
      <c r="Q7" s="217"/>
      <c r="R7" s="217" t="s">
        <v>14</v>
      </c>
    </row>
    <row r="8" spans="2:18" ht="13.5" customHeight="1">
      <c r="B8" s="225">
        <v>1</v>
      </c>
      <c r="C8" s="218"/>
      <c r="D8" s="225">
        <v>2</v>
      </c>
      <c r="E8" s="218"/>
      <c r="F8" s="225">
        <v>3</v>
      </c>
      <c r="G8" s="218"/>
      <c r="H8" s="225">
        <v>4</v>
      </c>
      <c r="I8" s="218"/>
      <c r="J8" s="225">
        <v>5</v>
      </c>
      <c r="K8" s="218"/>
      <c r="L8" s="225">
        <v>6</v>
      </c>
      <c r="M8" s="218"/>
      <c r="N8" s="225">
        <v>7</v>
      </c>
      <c r="O8" s="218"/>
      <c r="P8" s="225">
        <v>8</v>
      </c>
      <c r="Q8" s="218"/>
      <c r="R8" s="225">
        <v>9</v>
      </c>
    </row>
    <row r="9" spans="1:19" ht="15" customHeight="1">
      <c r="A9" s="215" t="s">
        <v>508</v>
      </c>
      <c r="B9" s="229">
        <v>27000000000</v>
      </c>
      <c r="C9" s="227"/>
      <c r="D9" s="229">
        <v>1545294400</v>
      </c>
      <c r="E9" s="227"/>
      <c r="F9" s="229">
        <v>-3046644400</v>
      </c>
      <c r="G9" s="227"/>
      <c r="H9" s="229">
        <v>0</v>
      </c>
      <c r="I9" s="227"/>
      <c r="J9" s="229">
        <v>4662218078</v>
      </c>
      <c r="K9" s="227"/>
      <c r="L9" s="229">
        <v>2339092982</v>
      </c>
      <c r="M9" s="227"/>
      <c r="N9" s="229">
        <v>0</v>
      </c>
      <c r="O9" s="227"/>
      <c r="P9" s="229">
        <v>7709251365</v>
      </c>
      <c r="Q9" s="227"/>
      <c r="R9" s="226">
        <f aca="true" t="shared" si="0" ref="R9:R14">SUM(B9:P9)</f>
        <v>40209212425</v>
      </c>
      <c r="S9" s="218"/>
    </row>
    <row r="10" spans="1:19" ht="15" customHeight="1">
      <c r="A10" s="215" t="s">
        <v>493</v>
      </c>
      <c r="B10" s="227"/>
      <c r="C10" s="227"/>
      <c r="D10" s="227"/>
      <c r="E10" s="227"/>
      <c r="F10" s="227"/>
      <c r="G10" s="227"/>
      <c r="H10" s="229"/>
      <c r="I10" s="227"/>
      <c r="J10" s="229"/>
      <c r="K10" s="227"/>
      <c r="L10" s="229"/>
      <c r="M10" s="227"/>
      <c r="N10" s="229"/>
      <c r="O10" s="227"/>
      <c r="P10" s="229">
        <v>7786792366</v>
      </c>
      <c r="Q10" s="227"/>
      <c r="R10" s="226">
        <f t="shared" si="0"/>
        <v>7786792366</v>
      </c>
      <c r="S10" s="218"/>
    </row>
    <row r="11" spans="1:19" ht="15" customHeight="1">
      <c r="A11" s="215" t="s">
        <v>282</v>
      </c>
      <c r="B11" s="227"/>
      <c r="C11" s="227"/>
      <c r="D11" s="227"/>
      <c r="E11" s="227"/>
      <c r="F11" s="227"/>
      <c r="G11" s="227"/>
      <c r="H11" s="229"/>
      <c r="I11" s="227"/>
      <c r="J11" s="229">
        <f>501336953+3556422752</f>
        <v>4057759705</v>
      </c>
      <c r="K11" s="227"/>
      <c r="L11" s="229">
        <v>0</v>
      </c>
      <c r="M11" s="227"/>
      <c r="N11" s="229"/>
      <c r="O11" s="227"/>
      <c r="P11" s="229">
        <f>-501336953-701871735-802139125-51300000-3556422752</f>
        <v>-5613070565</v>
      </c>
      <c r="Q11" s="227"/>
      <c r="R11" s="226">
        <f t="shared" si="0"/>
        <v>-1555310860</v>
      </c>
      <c r="S11" s="218"/>
    </row>
    <row r="12" spans="1:19" ht="15" customHeight="1">
      <c r="A12" s="215" t="s">
        <v>309</v>
      </c>
      <c r="B12" s="227"/>
      <c r="C12" s="227"/>
      <c r="D12" s="227"/>
      <c r="E12" s="227"/>
      <c r="F12" s="227"/>
      <c r="G12" s="227"/>
      <c r="H12" s="229"/>
      <c r="I12" s="227"/>
      <c r="J12" s="229"/>
      <c r="K12" s="227"/>
      <c r="L12" s="229"/>
      <c r="M12" s="227"/>
      <c r="N12" s="229"/>
      <c r="O12" s="227"/>
      <c r="P12" s="229">
        <v>-1846180800</v>
      </c>
      <c r="Q12" s="227"/>
      <c r="R12" s="226">
        <f t="shared" si="0"/>
        <v>-1846180800</v>
      </c>
      <c r="S12" s="218"/>
    </row>
    <row r="13" spans="1:19" ht="15" customHeight="1">
      <c r="A13" s="215" t="s">
        <v>312</v>
      </c>
      <c r="B13" s="227"/>
      <c r="C13" s="227"/>
      <c r="D13" s="227"/>
      <c r="E13" s="227"/>
      <c r="F13" s="227"/>
      <c r="G13" s="227"/>
      <c r="H13" s="229"/>
      <c r="I13" s="227"/>
      <c r="J13" s="229"/>
      <c r="K13" s="227"/>
      <c r="L13" s="229"/>
      <c r="M13" s="227"/>
      <c r="N13" s="229"/>
      <c r="O13" s="227"/>
      <c r="P13" s="229">
        <v>-307030532</v>
      </c>
      <c r="Q13" s="227"/>
      <c r="R13" s="226">
        <f t="shared" si="0"/>
        <v>-307030532</v>
      </c>
      <c r="S13" s="218"/>
    </row>
    <row r="14" spans="1:19" ht="20.25" customHeight="1">
      <c r="A14" s="215" t="s">
        <v>546</v>
      </c>
      <c r="B14" s="227"/>
      <c r="C14" s="227"/>
      <c r="D14" s="227"/>
      <c r="E14" s="227"/>
      <c r="F14" s="227"/>
      <c r="G14" s="227"/>
      <c r="H14" s="229"/>
      <c r="I14" s="227"/>
      <c r="J14" s="229"/>
      <c r="K14" s="227"/>
      <c r="L14" s="229"/>
      <c r="M14" s="227"/>
      <c r="N14" s="229"/>
      <c r="O14" s="227"/>
      <c r="P14" s="229">
        <v>-250000000</v>
      </c>
      <c r="Q14" s="227"/>
      <c r="R14" s="226">
        <f t="shared" si="0"/>
        <v>-250000000</v>
      </c>
      <c r="S14" s="218"/>
    </row>
    <row r="15" spans="1:19" ht="15" customHeight="1" thickBot="1">
      <c r="A15" s="215" t="s">
        <v>492</v>
      </c>
      <c r="B15" s="228">
        <f>SUM(B9:B14)</f>
        <v>27000000000</v>
      </c>
      <c r="C15" s="229"/>
      <c r="D15" s="228">
        <f>SUM(D9:D14)</f>
        <v>1545294400</v>
      </c>
      <c r="E15" s="229"/>
      <c r="F15" s="228">
        <f>SUM(F9:F14)</f>
        <v>-3046644400</v>
      </c>
      <c r="G15" s="229"/>
      <c r="H15" s="228">
        <f>SUM(H9:H14)</f>
        <v>0</v>
      </c>
      <c r="I15" s="229"/>
      <c r="J15" s="228">
        <f aca="true" t="shared" si="1" ref="J15:R15">SUM(J9:J14)</f>
        <v>8719977783</v>
      </c>
      <c r="K15" s="229">
        <f t="shared" si="1"/>
        <v>0</v>
      </c>
      <c r="L15" s="228">
        <f t="shared" si="1"/>
        <v>2339092982</v>
      </c>
      <c r="M15" s="229">
        <f t="shared" si="1"/>
        <v>0</v>
      </c>
      <c r="N15" s="228">
        <f t="shared" si="1"/>
        <v>0</v>
      </c>
      <c r="O15" s="229">
        <f t="shared" si="1"/>
        <v>0</v>
      </c>
      <c r="P15" s="228">
        <f t="shared" si="1"/>
        <v>7479761834</v>
      </c>
      <c r="Q15" s="229">
        <f t="shared" si="1"/>
        <v>0</v>
      </c>
      <c r="R15" s="228">
        <f t="shared" si="1"/>
        <v>44037482599</v>
      </c>
      <c r="S15" s="218"/>
    </row>
    <row r="16" spans="1:19" ht="15" customHeight="1" thickTop="1">
      <c r="A16" s="215"/>
      <c r="B16" s="227"/>
      <c r="C16" s="227"/>
      <c r="D16" s="227"/>
      <c r="E16" s="227"/>
      <c r="F16" s="227"/>
      <c r="G16" s="227"/>
      <c r="H16" s="229"/>
      <c r="I16" s="227"/>
      <c r="J16" s="229"/>
      <c r="K16" s="227"/>
      <c r="L16" s="229"/>
      <c r="M16" s="227"/>
      <c r="N16" s="229"/>
      <c r="O16" s="227"/>
      <c r="P16" s="229"/>
      <c r="Q16" s="227"/>
      <c r="R16" s="229"/>
      <c r="S16" s="218"/>
    </row>
    <row r="17" spans="1:19" ht="15" customHeight="1">
      <c r="A17" s="215"/>
      <c r="B17" s="227"/>
      <c r="C17" s="227"/>
      <c r="D17" s="227"/>
      <c r="E17" s="227"/>
      <c r="F17" s="227"/>
      <c r="G17" s="227"/>
      <c r="H17" s="229"/>
      <c r="I17" s="227"/>
      <c r="J17" s="229"/>
      <c r="K17" s="227"/>
      <c r="L17" s="229"/>
      <c r="M17" s="227"/>
      <c r="N17" s="229"/>
      <c r="O17" s="227"/>
      <c r="P17" s="229"/>
      <c r="Q17" s="227"/>
      <c r="R17" s="229"/>
      <c r="S17" s="218"/>
    </row>
    <row r="18" spans="1:19" ht="15" customHeight="1">
      <c r="A18" s="215"/>
      <c r="B18" s="227"/>
      <c r="C18" s="227"/>
      <c r="D18" s="227"/>
      <c r="E18" s="227"/>
      <c r="F18" s="227"/>
      <c r="G18" s="227"/>
      <c r="H18" s="229"/>
      <c r="I18" s="227"/>
      <c r="J18" s="229"/>
      <c r="K18" s="227"/>
      <c r="L18" s="229"/>
      <c r="M18" s="227"/>
      <c r="N18" s="229"/>
      <c r="O18" s="227"/>
      <c r="P18" s="229"/>
      <c r="Q18" s="227"/>
      <c r="R18" s="229"/>
      <c r="S18" s="218"/>
    </row>
    <row r="19" spans="1:19" ht="15" customHeight="1">
      <c r="A19" s="215"/>
      <c r="B19" s="218"/>
      <c r="C19" s="227"/>
      <c r="D19" s="218"/>
      <c r="E19" s="227"/>
      <c r="F19" s="218"/>
      <c r="G19" s="227"/>
      <c r="H19" s="229"/>
      <c r="I19" s="227"/>
      <c r="J19" s="229"/>
      <c r="K19" s="227"/>
      <c r="L19" s="229"/>
      <c r="M19" s="227"/>
      <c r="N19" s="229"/>
      <c r="O19" s="227"/>
      <c r="P19" s="229"/>
      <c r="Q19" s="227"/>
      <c r="R19" s="229"/>
      <c r="S19" s="218"/>
    </row>
    <row r="20" spans="1:19" ht="15" customHeight="1">
      <c r="A20" s="215"/>
      <c r="B20" s="218"/>
      <c r="C20" s="227"/>
      <c r="D20" s="218"/>
      <c r="E20" s="227"/>
      <c r="F20" s="218"/>
      <c r="G20" s="227"/>
      <c r="H20" s="229"/>
      <c r="I20" s="227"/>
      <c r="J20" s="229"/>
      <c r="K20" s="227"/>
      <c r="L20" s="229"/>
      <c r="M20" s="227"/>
      <c r="N20" s="229"/>
      <c r="O20" s="227"/>
      <c r="P20" s="229"/>
      <c r="Q20" s="227"/>
      <c r="R20" s="229"/>
      <c r="S20" s="218"/>
    </row>
    <row r="21" spans="1:19" s="54" customFormat="1" ht="15" customHeight="1">
      <c r="A21" s="160" t="s">
        <v>256</v>
      </c>
      <c r="B21" s="209"/>
      <c r="C21" s="272"/>
      <c r="D21" s="209"/>
      <c r="E21" s="272"/>
      <c r="F21" s="464" t="s">
        <v>257</v>
      </c>
      <c r="G21" s="464"/>
      <c r="H21" s="464"/>
      <c r="I21" s="272"/>
      <c r="J21" s="273"/>
      <c r="K21" s="272"/>
      <c r="L21" s="273"/>
      <c r="M21" s="272"/>
      <c r="N21" s="273"/>
      <c r="O21" s="272"/>
      <c r="P21" s="160" t="s">
        <v>370</v>
      </c>
      <c r="Q21" s="272"/>
      <c r="R21" s="273"/>
      <c r="S21" s="209"/>
    </row>
    <row r="22" spans="1:19" s="54" customFormat="1" ht="15" customHeight="1">
      <c r="A22" s="103"/>
      <c r="B22" s="209"/>
      <c r="C22" s="272"/>
      <c r="D22" s="209"/>
      <c r="E22" s="272"/>
      <c r="F22" s="209"/>
      <c r="G22" s="272"/>
      <c r="H22" s="273"/>
      <c r="I22" s="272"/>
      <c r="J22" s="273"/>
      <c r="K22" s="272"/>
      <c r="L22" s="273"/>
      <c r="M22" s="272"/>
      <c r="N22" s="273"/>
      <c r="O22" s="272"/>
      <c r="P22" s="273"/>
      <c r="Q22" s="272"/>
      <c r="R22" s="273"/>
      <c r="S22" s="209"/>
    </row>
    <row r="23" spans="1:17" s="54" customFormat="1" ht="15" customHeight="1">
      <c r="A23" s="103"/>
      <c r="B23" s="209"/>
      <c r="C23" s="274"/>
      <c r="D23" s="209"/>
      <c r="E23" s="274"/>
      <c r="F23" s="209"/>
      <c r="G23" s="274"/>
      <c r="I23" s="274"/>
      <c r="K23" s="274"/>
      <c r="M23" s="274"/>
      <c r="O23" s="274"/>
      <c r="Q23" s="274"/>
    </row>
    <row r="24" spans="2:17" s="54" customFormat="1" ht="12.75">
      <c r="B24" s="209"/>
      <c r="C24" s="274"/>
      <c r="D24" s="209"/>
      <c r="E24" s="274"/>
      <c r="F24" s="209"/>
      <c r="G24" s="274"/>
      <c r="I24" s="274"/>
      <c r="K24" s="274"/>
      <c r="M24" s="274"/>
      <c r="O24" s="274"/>
      <c r="Q24" s="274"/>
    </row>
    <row r="25" spans="1:17" s="54" customFormat="1" ht="14.25">
      <c r="A25" s="160"/>
      <c r="B25" s="209"/>
      <c r="C25" s="274"/>
      <c r="D25" s="209"/>
      <c r="E25" s="274"/>
      <c r="F25" s="209"/>
      <c r="G25" s="274"/>
      <c r="I25" s="274"/>
      <c r="K25" s="274"/>
      <c r="M25" s="274"/>
      <c r="O25" s="274"/>
      <c r="Q25" s="274"/>
    </row>
    <row r="26" spans="1:18" s="54" customFormat="1" ht="18.75" customHeight="1">
      <c r="A26" s="160" t="s">
        <v>258</v>
      </c>
      <c r="C26" s="274"/>
      <c r="E26" s="274"/>
      <c r="F26" s="464" t="s">
        <v>259</v>
      </c>
      <c r="G26" s="464"/>
      <c r="H26" s="464"/>
      <c r="I26" s="274"/>
      <c r="K26" s="274"/>
      <c r="M26" s="274"/>
      <c r="O26" s="274"/>
      <c r="P26" s="160" t="s">
        <v>135</v>
      </c>
      <c r="Q26" s="160"/>
      <c r="R26" s="160"/>
    </row>
    <row r="27" ht="18.75" customHeight="1" hidden="1">
      <c r="A27" s="223" t="s">
        <v>71</v>
      </c>
    </row>
    <row r="28" spans="1:2" ht="14.25" customHeight="1" hidden="1">
      <c r="A28" s="217" t="s">
        <v>93</v>
      </c>
      <c r="B28" s="270">
        <v>2556140</v>
      </c>
    </row>
    <row r="29" ht="15" customHeight="1" hidden="1">
      <c r="A29" s="217"/>
    </row>
    <row r="30" ht="27" customHeight="1" hidden="1">
      <c r="A30" s="216" t="s">
        <v>72</v>
      </c>
    </row>
    <row r="31" spans="1:2" ht="30" customHeight="1" hidden="1">
      <c r="A31" s="269" t="s">
        <v>310</v>
      </c>
      <c r="B31" s="271">
        <f>(R15-P15)/B28</f>
        <v>14301.924294052751</v>
      </c>
    </row>
    <row r="32" ht="11.25" hidden="1"/>
    <row r="33" spans="1:2" ht="24" customHeight="1" hidden="1">
      <c r="A33" s="216" t="s">
        <v>157</v>
      </c>
      <c r="B33" s="271">
        <f>+R15/B28</f>
        <v>17228.118412528267</v>
      </c>
    </row>
    <row r="34" ht="20.25" customHeight="1" hidden="1">
      <c r="A34" s="216" t="s">
        <v>311</v>
      </c>
    </row>
    <row r="35" ht="27" customHeight="1" hidden="1">
      <c r="A35" s="224" t="s">
        <v>124</v>
      </c>
    </row>
    <row r="36" ht="16.5" customHeight="1" hidden="1">
      <c r="A36" s="224" t="s">
        <v>47</v>
      </c>
    </row>
    <row r="37" ht="12.75" hidden="1">
      <c r="A37" s="224" t="s">
        <v>73</v>
      </c>
    </row>
    <row r="38" ht="14.25" customHeight="1" hidden="1">
      <c r="A38" s="224" t="s">
        <v>74</v>
      </c>
    </row>
    <row r="39" ht="12.75" hidden="1">
      <c r="A39" s="224" t="s">
        <v>48</v>
      </c>
    </row>
    <row r="40" ht="12.75" hidden="1">
      <c r="A40" s="224" t="s">
        <v>75</v>
      </c>
    </row>
    <row r="43" ht="11.25" hidden="1"/>
    <row r="44" ht="11.25" hidden="1"/>
  </sheetData>
  <mergeCells count="2">
    <mergeCell ref="F26:H26"/>
    <mergeCell ref="F21:H21"/>
  </mergeCells>
  <printOptions/>
  <pageMargins left="0.2" right="0.21" top="0.46" bottom="1" header="0.34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140625" defaultRowHeight="12.75"/>
  <cols>
    <col min="1" max="1" width="32.28125" style="21" customWidth="1"/>
    <col min="2" max="2" width="1.28515625" style="21" customWidth="1"/>
    <col min="3" max="3" width="34.7109375" style="21" customWidth="1"/>
    <col min="4" max="16384" width="9.8515625" style="21" customWidth="1"/>
  </cols>
  <sheetData>
    <row r="1" spans="1:3" ht="12.75">
      <c r="A1" s="24"/>
      <c r="C1" s="24"/>
    </row>
    <row r="2" ht="13.5" thickBot="1">
      <c r="A2" s="24"/>
    </row>
    <row r="3" spans="1:3" ht="13.5" thickBot="1">
      <c r="A3" s="24"/>
      <c r="C3" s="24"/>
    </row>
    <row r="4" spans="1:3" ht="12.75">
      <c r="A4" s="24"/>
      <c r="C4" s="24"/>
    </row>
    <row r="5" ht="12.75">
      <c r="C5" s="24"/>
    </row>
    <row r="6" ht="13.5" thickBot="1">
      <c r="C6" s="24"/>
    </row>
    <row r="7" spans="1:3" ht="12.75">
      <c r="A7" s="24"/>
      <c r="C7" s="24"/>
    </row>
    <row r="8" spans="1:3" ht="12.75">
      <c r="A8" s="24"/>
      <c r="C8" s="24"/>
    </row>
    <row r="9" spans="1:3" ht="12.75">
      <c r="A9" s="24"/>
      <c r="C9" s="24"/>
    </row>
    <row r="10" spans="1:3" ht="12.75">
      <c r="A10" s="24"/>
      <c r="C10" s="24"/>
    </row>
    <row r="11" spans="1:3" ht="13.5" thickBot="1">
      <c r="A11" s="24"/>
      <c r="C11" s="24"/>
    </row>
    <row r="12" ht="12.75">
      <c r="C12" s="24"/>
    </row>
    <row r="13" ht="13.5" thickBot="1">
      <c r="C13" s="24"/>
    </row>
    <row r="14" spans="1:3" ht="13.5" thickBot="1">
      <c r="A14" s="24"/>
      <c r="C14" s="24"/>
    </row>
    <row r="15" ht="12.75">
      <c r="A15" s="24"/>
    </row>
    <row r="16" ht="13.5" thickBot="1">
      <c r="A16" s="24"/>
    </row>
    <row r="17" spans="1:3" ht="13.5" thickBot="1">
      <c r="A17" s="24"/>
      <c r="C17" s="24"/>
    </row>
    <row r="18" ht="12.75">
      <c r="C18" s="24"/>
    </row>
    <row r="19" ht="12.75">
      <c r="C19" s="24"/>
    </row>
    <row r="20" spans="1:3" ht="12.75">
      <c r="A20" s="24"/>
      <c r="C20" s="24"/>
    </row>
    <row r="21" spans="1:3" ht="12.75">
      <c r="A21" s="24"/>
      <c r="C21" s="24"/>
    </row>
    <row r="22" spans="1:3" ht="12.75">
      <c r="A22" s="24"/>
      <c r="C22" s="24"/>
    </row>
    <row r="23" spans="1:3" ht="12.75">
      <c r="A23" s="24"/>
      <c r="C23" s="24"/>
    </row>
    <row r="24" ht="12.75">
      <c r="A24" s="24"/>
    </row>
    <row r="25" ht="12.75">
      <c r="A25" s="24"/>
    </row>
    <row r="26" spans="1:3" ht="13.5" thickBot="1">
      <c r="A26" s="24"/>
      <c r="C26" s="24"/>
    </row>
    <row r="27" spans="1:3" ht="12.75">
      <c r="A27" s="24"/>
      <c r="C27" s="24"/>
    </row>
    <row r="28" spans="1:3" ht="12.75">
      <c r="A28" s="24"/>
      <c r="C28" s="24"/>
    </row>
    <row r="29" spans="1:3" ht="12.75">
      <c r="A29" s="24"/>
      <c r="C29" s="24"/>
    </row>
    <row r="30" spans="1:3" ht="12.75">
      <c r="A30" s="24"/>
      <c r="C30" s="24"/>
    </row>
    <row r="31" spans="1:3" ht="12.75">
      <c r="A31" s="24"/>
      <c r="C31" s="24"/>
    </row>
    <row r="32" spans="1:3" ht="12.75">
      <c r="A32" s="24"/>
      <c r="C32" s="24"/>
    </row>
    <row r="33" spans="1:3" ht="12.75">
      <c r="A33" s="24"/>
      <c r="C33" s="24"/>
    </row>
    <row r="34" spans="1:3" ht="12.75">
      <c r="A34" s="24"/>
      <c r="C34" s="24"/>
    </row>
    <row r="35" spans="1:3" ht="12.75">
      <c r="A35" s="24"/>
      <c r="C35" s="24"/>
    </row>
    <row r="36" spans="1:3" ht="12.75">
      <c r="A36" s="24"/>
      <c r="C36" s="24"/>
    </row>
    <row r="37" ht="12.75">
      <c r="A37" s="24"/>
    </row>
    <row r="38" ht="12.75">
      <c r="A38" s="24"/>
    </row>
    <row r="39" spans="1:3" ht="12.75">
      <c r="A39" s="24"/>
      <c r="C39" s="24"/>
    </row>
    <row r="40" spans="1:3" ht="12.75">
      <c r="A40" s="24"/>
      <c r="C40" s="24"/>
    </row>
    <row r="41" spans="1:3" ht="12.75">
      <c r="A41" s="24"/>
      <c r="C41" s="2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140625" defaultRowHeight="12.75"/>
  <cols>
    <col min="1" max="1" width="32.28125" style="21" customWidth="1"/>
    <col min="2" max="2" width="1.28515625" style="21" customWidth="1"/>
    <col min="3" max="3" width="34.7109375" style="21" customWidth="1"/>
    <col min="4" max="16384" width="9.8515625" style="21" customWidth="1"/>
  </cols>
  <sheetData>
    <row r="1" spans="1:3" ht="12.75">
      <c r="A1" s="24"/>
      <c r="C1" s="24"/>
    </row>
    <row r="2" ht="13.5" thickBot="1">
      <c r="A2" s="24"/>
    </row>
    <row r="3" spans="1:3" ht="13.5" thickBot="1">
      <c r="A3" s="24"/>
      <c r="C3" s="24"/>
    </row>
    <row r="4" spans="1:3" ht="12.75">
      <c r="A4" s="24"/>
      <c r="C4" s="24"/>
    </row>
    <row r="5" ht="12.75">
      <c r="C5" s="24"/>
    </row>
    <row r="6" ht="13.5" thickBot="1">
      <c r="C6" s="24"/>
    </row>
    <row r="7" spans="1:3" ht="12.75">
      <c r="A7" s="24"/>
      <c r="C7" s="24"/>
    </row>
    <row r="8" spans="1:3" ht="12.75">
      <c r="A8" s="24"/>
      <c r="C8" s="24"/>
    </row>
    <row r="9" spans="1:3" ht="12.75">
      <c r="A9" s="24"/>
      <c r="C9" s="24"/>
    </row>
    <row r="10" spans="1:3" ht="12.75">
      <c r="A10" s="24"/>
      <c r="C10" s="24"/>
    </row>
    <row r="11" spans="1:3" ht="13.5" thickBot="1">
      <c r="A11" s="24"/>
      <c r="C11" s="24"/>
    </row>
    <row r="12" ht="12.75">
      <c r="C12" s="24"/>
    </row>
    <row r="13" ht="13.5" thickBot="1">
      <c r="C13" s="24"/>
    </row>
    <row r="14" spans="1:3" ht="13.5" thickBot="1">
      <c r="A14" s="24"/>
      <c r="C14" s="24"/>
    </row>
    <row r="15" ht="12.75">
      <c r="A15" s="24"/>
    </row>
    <row r="16" ht="13.5" thickBot="1">
      <c r="A16" s="24"/>
    </row>
    <row r="17" spans="1:3" ht="13.5" thickBot="1">
      <c r="A17" s="24"/>
      <c r="C17" s="24"/>
    </row>
    <row r="18" ht="12.75">
      <c r="C18" s="24"/>
    </row>
    <row r="19" ht="12.75">
      <c r="C19" s="24"/>
    </row>
    <row r="20" spans="1:3" ht="12.75">
      <c r="A20" s="24"/>
      <c r="C20" s="24"/>
    </row>
    <row r="21" spans="1:3" ht="12.75">
      <c r="A21" s="24"/>
      <c r="C21" s="24"/>
    </row>
    <row r="22" spans="1:3" ht="12.75">
      <c r="A22" s="24"/>
      <c r="C22" s="24"/>
    </row>
    <row r="23" spans="1:3" ht="12.75">
      <c r="A23" s="24"/>
      <c r="C23" s="24"/>
    </row>
    <row r="24" ht="12.75">
      <c r="A24" s="24"/>
    </row>
    <row r="25" ht="12.75">
      <c r="A25" s="24"/>
    </row>
    <row r="26" spans="1:3" ht="13.5" thickBot="1">
      <c r="A26" s="24"/>
      <c r="C26" s="24"/>
    </row>
    <row r="27" spans="1:3" ht="12.75">
      <c r="A27" s="24"/>
      <c r="C27" s="24"/>
    </row>
    <row r="28" spans="1:3" ht="12.75">
      <c r="A28" s="24"/>
      <c r="C28" s="24"/>
    </row>
    <row r="29" spans="1:3" ht="12.75">
      <c r="A29" s="24"/>
      <c r="C29" s="24"/>
    </row>
    <row r="30" spans="1:3" ht="12.75">
      <c r="A30" s="24"/>
      <c r="C30" s="24"/>
    </row>
    <row r="31" spans="1:3" ht="12.75">
      <c r="A31" s="24"/>
      <c r="C31" s="24"/>
    </row>
    <row r="32" spans="1:3" ht="12.75">
      <c r="A32" s="24"/>
      <c r="C32" s="24"/>
    </row>
    <row r="33" spans="1:3" ht="12.75">
      <c r="A33" s="24"/>
      <c r="C33" s="24"/>
    </row>
    <row r="34" spans="1:3" ht="12.75">
      <c r="A34" s="24"/>
      <c r="C34" s="24"/>
    </row>
    <row r="35" spans="1:3" ht="12.75">
      <c r="A35" s="24"/>
      <c r="C35" s="24"/>
    </row>
    <row r="36" spans="1:3" ht="12.75">
      <c r="A36" s="24"/>
      <c r="C36" s="24"/>
    </row>
    <row r="37" ht="12.75">
      <c r="A37" s="24"/>
    </row>
    <row r="38" ht="12.75">
      <c r="A38" s="24"/>
    </row>
    <row r="39" spans="1:3" ht="12.75">
      <c r="A39" s="24"/>
      <c r="C39" s="24"/>
    </row>
    <row r="40" spans="1:3" ht="12.75">
      <c r="A40" s="24"/>
      <c r="C40" s="24"/>
    </row>
    <row r="41" spans="1:3" ht="12.75">
      <c r="A41" s="24"/>
      <c r="C41" s="2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140625" defaultRowHeight="12.75"/>
  <cols>
    <col min="1" max="1" width="32.28125" style="21" customWidth="1"/>
    <col min="2" max="2" width="1.28515625" style="21" customWidth="1"/>
    <col min="3" max="3" width="34.7109375" style="21" customWidth="1"/>
    <col min="4" max="16384" width="9.8515625" style="21" customWidth="1"/>
  </cols>
  <sheetData>
    <row r="1" spans="1:3" ht="12.75">
      <c r="A1"/>
      <c r="C1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140625" defaultRowHeight="12.75"/>
  <cols>
    <col min="1" max="1" width="32.28125" style="21" customWidth="1"/>
    <col min="2" max="2" width="1.28515625" style="21" customWidth="1"/>
    <col min="3" max="3" width="34.7109375" style="21" customWidth="1"/>
    <col min="4" max="16384" width="9.8515625" style="21" customWidth="1"/>
  </cols>
  <sheetData>
    <row r="1" spans="1:3" ht="12.75">
      <c r="A1"/>
      <c r="C1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140625" defaultRowHeight="12.75"/>
  <cols>
    <col min="1" max="1" width="32.421875" style="21" customWidth="1"/>
    <col min="2" max="2" width="1.421875" style="21" customWidth="1"/>
    <col min="3" max="3" width="34.57421875" style="21" customWidth="1"/>
    <col min="4" max="16384" width="9.8515625" style="21" customWidth="1"/>
  </cols>
  <sheetData>
    <row r="1" spans="1:3" ht="12.75">
      <c r="A1"/>
      <c r="C1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140625" defaultRowHeight="12.75"/>
  <cols>
    <col min="1" max="1" width="32.421875" style="21" customWidth="1"/>
    <col min="2" max="2" width="1.421875" style="21" customWidth="1"/>
    <col min="3" max="3" width="34.57421875" style="21" customWidth="1"/>
    <col min="4" max="16384" width="9.8515625" style="21" customWidth="1"/>
  </cols>
  <sheetData>
    <row r="1" spans="1:3" ht="12.75">
      <c r="A1"/>
      <c r="C1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140625" defaultRowHeight="12.75"/>
  <cols>
    <col min="1" max="1" width="32.421875" style="21" customWidth="1"/>
    <col min="2" max="2" width="1.421875" style="21" customWidth="1"/>
    <col min="3" max="3" width="34.57421875" style="21" customWidth="1"/>
    <col min="4" max="16384" width="9.8515625" style="21" customWidth="1"/>
  </cols>
  <sheetData>
    <row r="1" spans="1:3" ht="12.75">
      <c r="A1"/>
      <c r="C1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140625" defaultRowHeight="12.75"/>
  <cols>
    <col min="1" max="1" width="32.421875" style="21" customWidth="1"/>
    <col min="2" max="2" width="1.421875" style="21" customWidth="1"/>
    <col min="3" max="3" width="34.57421875" style="21" customWidth="1"/>
    <col min="4" max="16384" width="9.8515625" style="21" customWidth="1"/>
  </cols>
  <sheetData>
    <row r="1" spans="1:3" ht="12.75">
      <c r="A1"/>
      <c r="C1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27"/>
  <sheetViews>
    <sheetView zoomScale="140" zoomScaleNormal="140" workbookViewId="0" topLeftCell="A49">
      <selection activeCell="B112" sqref="B112:D112"/>
    </sheetView>
  </sheetViews>
  <sheetFormatPr defaultColWidth="9.140625" defaultRowHeight="12.75"/>
  <cols>
    <col min="1" max="1" width="1.1484375" style="7" customWidth="1"/>
    <col min="2" max="2" width="10.421875" style="7" customWidth="1"/>
    <col min="3" max="3" width="30.28125" style="7" customWidth="1"/>
    <col min="4" max="4" width="5.421875" style="25" customWidth="1"/>
    <col min="5" max="5" width="6.00390625" style="25" customWidth="1"/>
    <col min="6" max="6" width="17.140625" style="7" customWidth="1"/>
    <col min="7" max="7" width="18.57421875" style="7" customWidth="1"/>
    <col min="8" max="16384" width="9.140625" style="7" customWidth="1"/>
  </cols>
  <sheetData>
    <row r="1" spans="3:7" ht="14.25" customHeight="1">
      <c r="C1" s="7" t="s">
        <v>166</v>
      </c>
      <c r="G1" s="89" t="s">
        <v>183</v>
      </c>
    </row>
    <row r="2" spans="2:7" ht="15.75" customHeight="1">
      <c r="B2" s="10"/>
      <c r="C2" s="349" t="s">
        <v>167</v>
      </c>
      <c r="D2" s="349"/>
      <c r="E2" s="19"/>
      <c r="F2" s="360" t="s">
        <v>168</v>
      </c>
      <c r="G2" s="360"/>
    </row>
    <row r="3" spans="2:7" ht="3" customHeight="1" hidden="1">
      <c r="B3" s="12"/>
      <c r="C3" s="9"/>
      <c r="D3" s="68"/>
      <c r="G3" s="11"/>
    </row>
    <row r="4" spans="2:7" ht="13.5" customHeight="1">
      <c r="B4" s="10"/>
      <c r="C4" s="357"/>
      <c r="D4" s="357"/>
      <c r="E4" s="26"/>
      <c r="F4" s="360" t="s">
        <v>24</v>
      </c>
      <c r="G4" s="360"/>
    </row>
    <row r="5" spans="2:5" ht="10.5" customHeight="1" hidden="1">
      <c r="B5" s="4"/>
      <c r="C5" s="26"/>
      <c r="D5" s="26"/>
      <c r="E5" s="26"/>
    </row>
    <row r="6" spans="2:7" ht="21">
      <c r="B6" s="358" t="s">
        <v>148</v>
      </c>
      <c r="C6" s="358"/>
      <c r="D6" s="358"/>
      <c r="E6" s="358"/>
      <c r="F6" s="358"/>
      <c r="G6" s="358"/>
    </row>
    <row r="7" spans="2:7" ht="14.25" customHeight="1">
      <c r="B7" s="355" t="s">
        <v>149</v>
      </c>
      <c r="C7" s="355"/>
      <c r="D7" s="355"/>
      <c r="E7" s="355"/>
      <c r="F7" s="355"/>
      <c r="G7" s="355"/>
    </row>
    <row r="8" spans="2:7" ht="19.5" customHeight="1">
      <c r="B8" s="359" t="s">
        <v>150</v>
      </c>
      <c r="C8" s="359"/>
      <c r="D8" s="359"/>
      <c r="E8" s="359"/>
      <c r="F8" s="359"/>
      <c r="G8" s="359"/>
    </row>
    <row r="9" ht="15.75" customHeight="1" thickBot="1">
      <c r="G9" s="261" t="s">
        <v>390</v>
      </c>
    </row>
    <row r="10" spans="2:7" ht="27" customHeight="1" thickBot="1" thickTop="1">
      <c r="B10" s="361" t="s">
        <v>234</v>
      </c>
      <c r="C10" s="362"/>
      <c r="D10" s="69" t="s">
        <v>36</v>
      </c>
      <c r="E10" s="93" t="s">
        <v>413</v>
      </c>
      <c r="F10" s="70" t="s">
        <v>37</v>
      </c>
      <c r="G10" s="70" t="s">
        <v>38</v>
      </c>
    </row>
    <row r="11" spans="2:7" ht="14.25" customHeight="1" thickBot="1" thickTop="1">
      <c r="B11" s="363">
        <v>1</v>
      </c>
      <c r="C11" s="364"/>
      <c r="D11" s="71">
        <v>2</v>
      </c>
      <c r="E11" s="71">
        <v>3</v>
      </c>
      <c r="F11" s="122">
        <v>4</v>
      </c>
      <c r="G11" s="123">
        <v>5</v>
      </c>
    </row>
    <row r="12" spans="2:7" ht="15.75">
      <c r="B12" s="365" t="s">
        <v>235</v>
      </c>
      <c r="C12" s="366"/>
      <c r="D12" s="367">
        <v>100</v>
      </c>
      <c r="E12" s="72"/>
      <c r="F12" s="369">
        <f>F14+F17+F20+F27+F30</f>
        <v>94921008296</v>
      </c>
      <c r="G12" s="346">
        <f>G14+G17+G20+G27+G30</f>
        <v>72575506808</v>
      </c>
    </row>
    <row r="13" spans="2:7" ht="15.75" hidden="1">
      <c r="B13" s="348" t="s">
        <v>236</v>
      </c>
      <c r="C13" s="338"/>
      <c r="D13" s="368"/>
      <c r="E13" s="73"/>
      <c r="F13" s="345"/>
      <c r="G13" s="347"/>
    </row>
    <row r="14" spans="2:7" ht="15.75">
      <c r="B14" s="339" t="s">
        <v>32</v>
      </c>
      <c r="C14" s="340"/>
      <c r="D14" s="74">
        <v>110</v>
      </c>
      <c r="E14" s="74"/>
      <c r="F14" s="75">
        <f>SUM(F15:F16)</f>
        <v>11651145395</v>
      </c>
      <c r="G14" s="114">
        <f>SUM(G15:G16)</f>
        <v>7118435200</v>
      </c>
    </row>
    <row r="15" spans="2:7" ht="13.5" customHeight="1">
      <c r="B15" s="341" t="s">
        <v>237</v>
      </c>
      <c r="C15" s="342"/>
      <c r="D15" s="76">
        <v>111</v>
      </c>
      <c r="E15" s="76" t="s">
        <v>479</v>
      </c>
      <c r="F15" s="78">
        <v>11651145395</v>
      </c>
      <c r="G15" s="115">
        <v>7118435200</v>
      </c>
    </row>
    <row r="16" spans="2:7" ht="13.5" customHeight="1">
      <c r="B16" s="341" t="s">
        <v>31</v>
      </c>
      <c r="C16" s="342"/>
      <c r="D16" s="76">
        <v>112</v>
      </c>
      <c r="E16" s="76"/>
      <c r="F16" s="78"/>
      <c r="G16" s="115">
        <v>0</v>
      </c>
    </row>
    <row r="17" spans="2:7" ht="15.75">
      <c r="B17" s="339" t="s">
        <v>238</v>
      </c>
      <c r="C17" s="340"/>
      <c r="D17" s="74">
        <v>120</v>
      </c>
      <c r="E17" s="74"/>
      <c r="F17" s="75">
        <f>F18+F19</f>
        <v>5645520881</v>
      </c>
      <c r="G17" s="114">
        <f>G18+G19</f>
        <v>4720437200</v>
      </c>
    </row>
    <row r="18" spans="2:7" ht="13.5" customHeight="1">
      <c r="B18" s="341" t="s">
        <v>239</v>
      </c>
      <c r="C18" s="342"/>
      <c r="D18" s="76">
        <v>121</v>
      </c>
      <c r="E18" s="76" t="s">
        <v>480</v>
      </c>
      <c r="F18" s="78">
        <v>5645520881</v>
      </c>
      <c r="G18" s="115">
        <v>4720437200</v>
      </c>
    </row>
    <row r="19" spans="2:7" ht="13.5" customHeight="1">
      <c r="B19" s="341" t="s">
        <v>240</v>
      </c>
      <c r="C19" s="342"/>
      <c r="D19" s="76">
        <v>129</v>
      </c>
      <c r="E19" s="76"/>
      <c r="F19" s="78"/>
      <c r="G19" s="115">
        <v>0</v>
      </c>
    </row>
    <row r="20" spans="2:7" ht="15.75">
      <c r="B20" s="339" t="s">
        <v>241</v>
      </c>
      <c r="C20" s="340"/>
      <c r="D20" s="74">
        <v>130</v>
      </c>
      <c r="E20" s="74"/>
      <c r="F20" s="75">
        <f>SUM(F21:F26)</f>
        <v>25157086058</v>
      </c>
      <c r="G20" s="114">
        <f>SUM(G21:G26)</f>
        <v>21667590830</v>
      </c>
    </row>
    <row r="21" spans="2:7" ht="13.5" customHeight="1">
      <c r="B21" s="341" t="s">
        <v>242</v>
      </c>
      <c r="C21" s="342"/>
      <c r="D21" s="76">
        <v>131</v>
      </c>
      <c r="E21" s="76" t="s">
        <v>481</v>
      </c>
      <c r="F21" s="78">
        <v>21122596235</v>
      </c>
      <c r="G21" s="115">
        <v>17631234783</v>
      </c>
    </row>
    <row r="22" spans="2:7" ht="13.5" customHeight="1">
      <c r="B22" s="341" t="s">
        <v>243</v>
      </c>
      <c r="C22" s="342"/>
      <c r="D22" s="76">
        <v>132</v>
      </c>
      <c r="E22" s="76" t="s">
        <v>482</v>
      </c>
      <c r="F22" s="78">
        <v>2651110231</v>
      </c>
      <c r="G22" s="115">
        <v>1010209432</v>
      </c>
    </row>
    <row r="23" spans="2:7" ht="13.5" customHeight="1">
      <c r="B23" s="341" t="s">
        <v>244</v>
      </c>
      <c r="C23" s="342"/>
      <c r="D23" s="76">
        <v>133</v>
      </c>
      <c r="E23" s="76"/>
      <c r="F23" s="78"/>
      <c r="G23" s="115">
        <v>0</v>
      </c>
    </row>
    <row r="24" spans="2:7" ht="13.5" customHeight="1">
      <c r="B24" s="341" t="s">
        <v>245</v>
      </c>
      <c r="C24" s="342"/>
      <c r="D24" s="76">
        <v>134</v>
      </c>
      <c r="E24" s="76"/>
      <c r="F24" s="78"/>
      <c r="G24" s="115"/>
    </row>
    <row r="25" spans="2:7" ht="13.5" customHeight="1">
      <c r="B25" s="341" t="s">
        <v>246</v>
      </c>
      <c r="C25" s="342"/>
      <c r="D25" s="76">
        <v>135</v>
      </c>
      <c r="E25" s="76" t="s">
        <v>483</v>
      </c>
      <c r="F25" s="78">
        <v>1657307792</v>
      </c>
      <c r="G25" s="115">
        <v>3300074815</v>
      </c>
    </row>
    <row r="26" spans="2:7" ht="13.5" customHeight="1">
      <c r="B26" s="341" t="s">
        <v>252</v>
      </c>
      <c r="C26" s="342"/>
      <c r="D26" s="76">
        <v>139</v>
      </c>
      <c r="E26" s="76"/>
      <c r="F26" s="78">
        <v>-273928200</v>
      </c>
      <c r="G26" s="115">
        <v>-273928200</v>
      </c>
    </row>
    <row r="27" spans="2:7" ht="15.75">
      <c r="B27" s="339" t="s">
        <v>253</v>
      </c>
      <c r="C27" s="340"/>
      <c r="D27" s="74">
        <v>140</v>
      </c>
      <c r="E27" s="74" t="s">
        <v>484</v>
      </c>
      <c r="F27" s="75">
        <f>F28+F29</f>
        <v>40957835428</v>
      </c>
      <c r="G27" s="114">
        <f>G28+G29</f>
        <v>27792628283</v>
      </c>
    </row>
    <row r="28" spans="2:7" ht="13.5" customHeight="1">
      <c r="B28" s="341" t="s">
        <v>254</v>
      </c>
      <c r="C28" s="342"/>
      <c r="D28" s="76">
        <v>141</v>
      </c>
      <c r="E28" s="76"/>
      <c r="F28" s="78">
        <v>41210048363</v>
      </c>
      <c r="G28" s="115">
        <v>28044841218</v>
      </c>
    </row>
    <row r="29" spans="2:7" ht="13.5" customHeight="1">
      <c r="B29" s="341" t="s">
        <v>255</v>
      </c>
      <c r="C29" s="342"/>
      <c r="D29" s="76">
        <v>149</v>
      </c>
      <c r="E29" s="76"/>
      <c r="F29" s="78">
        <v>-252212935</v>
      </c>
      <c r="G29" s="115">
        <v>-252212935</v>
      </c>
    </row>
    <row r="30" spans="2:7" ht="15.75">
      <c r="B30" s="339" t="s">
        <v>260</v>
      </c>
      <c r="C30" s="340"/>
      <c r="D30" s="74">
        <v>150</v>
      </c>
      <c r="E30" s="74" t="s">
        <v>485</v>
      </c>
      <c r="F30" s="75">
        <f>SUM(F31:F33)</f>
        <v>11509420534</v>
      </c>
      <c r="G30" s="114">
        <f>SUM(G31:G33)</f>
        <v>11276415295</v>
      </c>
    </row>
    <row r="31" spans="2:7" ht="13.5" customHeight="1">
      <c r="B31" s="341" t="s">
        <v>261</v>
      </c>
      <c r="C31" s="342"/>
      <c r="D31" s="76">
        <v>151</v>
      </c>
      <c r="E31" s="76"/>
      <c r="F31" s="78"/>
      <c r="G31" s="115">
        <v>34719980</v>
      </c>
    </row>
    <row r="32" spans="2:7" ht="13.5" customHeight="1">
      <c r="B32" s="341" t="s">
        <v>35</v>
      </c>
      <c r="C32" s="342"/>
      <c r="D32" s="76">
        <v>154</v>
      </c>
      <c r="E32" s="76"/>
      <c r="F32" s="78">
        <v>68185940</v>
      </c>
      <c r="G32" s="115">
        <v>510710721</v>
      </c>
    </row>
    <row r="33" spans="2:7" ht="13.5" customHeight="1">
      <c r="B33" s="341" t="s">
        <v>262</v>
      </c>
      <c r="C33" s="342"/>
      <c r="D33" s="76">
        <v>158</v>
      </c>
      <c r="E33" s="76"/>
      <c r="F33" s="78">
        <v>11441234594</v>
      </c>
      <c r="G33" s="115">
        <v>10730984594</v>
      </c>
    </row>
    <row r="34" spans="2:7" ht="15.75">
      <c r="B34" s="343" t="s">
        <v>263</v>
      </c>
      <c r="C34" s="344"/>
      <c r="D34" s="328">
        <v>200</v>
      </c>
      <c r="E34" s="80"/>
      <c r="F34" s="329">
        <f>F36+F41+F52+F55+F60</f>
        <v>42644309500</v>
      </c>
      <c r="G34" s="330">
        <f>G36+G41+G52+G55+G60</f>
        <v>24608679795</v>
      </c>
    </row>
    <row r="35" spans="2:7" ht="15.75" customHeight="1" hidden="1">
      <c r="B35" s="348" t="s">
        <v>264</v>
      </c>
      <c r="C35" s="338"/>
      <c r="D35" s="368"/>
      <c r="E35" s="73"/>
      <c r="F35" s="345"/>
      <c r="G35" s="347"/>
    </row>
    <row r="36" spans="2:7" ht="15.75">
      <c r="B36" s="331" t="s">
        <v>265</v>
      </c>
      <c r="C36" s="332"/>
      <c r="D36" s="73">
        <v>210</v>
      </c>
      <c r="E36" s="73"/>
      <c r="F36" s="112">
        <f>F37+F38+F39+F40</f>
        <v>0</v>
      </c>
      <c r="G36" s="116">
        <f>G37+G38+G39+G40</f>
        <v>0</v>
      </c>
    </row>
    <row r="37" spans="2:7" ht="15.75" hidden="1">
      <c r="B37" s="341" t="s">
        <v>266</v>
      </c>
      <c r="C37" s="342"/>
      <c r="D37" s="81">
        <v>211</v>
      </c>
      <c r="E37" s="73"/>
      <c r="F37" s="82"/>
      <c r="G37" s="117"/>
    </row>
    <row r="38" spans="2:7" ht="15.75" hidden="1">
      <c r="B38" s="341" t="s">
        <v>267</v>
      </c>
      <c r="C38" s="342"/>
      <c r="D38" s="81">
        <v>212</v>
      </c>
      <c r="E38" s="73"/>
      <c r="F38" s="82"/>
      <c r="G38" s="117"/>
    </row>
    <row r="39" spans="2:7" ht="15.75" hidden="1">
      <c r="B39" s="341" t="s">
        <v>268</v>
      </c>
      <c r="C39" s="342"/>
      <c r="D39" s="81">
        <v>213</v>
      </c>
      <c r="E39" s="73"/>
      <c r="F39" s="82"/>
      <c r="G39" s="117"/>
    </row>
    <row r="40" spans="2:7" ht="15.75" hidden="1">
      <c r="B40" s="341" t="s">
        <v>269</v>
      </c>
      <c r="C40" s="342"/>
      <c r="D40" s="81">
        <v>219</v>
      </c>
      <c r="E40" s="73"/>
      <c r="F40" s="82"/>
      <c r="G40" s="117"/>
    </row>
    <row r="41" spans="2:7" ht="15.75">
      <c r="B41" s="331" t="s">
        <v>270</v>
      </c>
      <c r="C41" s="332"/>
      <c r="D41" s="74">
        <v>220</v>
      </c>
      <c r="E41" s="74"/>
      <c r="F41" s="83">
        <f>+F42+F48+F51</f>
        <v>27079081555</v>
      </c>
      <c r="G41" s="118">
        <f>+G42+G48+G51</f>
        <v>19933489090</v>
      </c>
    </row>
    <row r="42" spans="2:7" ht="14.25">
      <c r="B42" s="341" t="s">
        <v>271</v>
      </c>
      <c r="C42" s="342"/>
      <c r="D42" s="76">
        <v>221</v>
      </c>
      <c r="E42" s="76" t="s">
        <v>486</v>
      </c>
      <c r="F42" s="83">
        <f>F43+F44</f>
        <v>13332100461</v>
      </c>
      <c r="G42" s="118">
        <f>G43+G44</f>
        <v>14637604452</v>
      </c>
    </row>
    <row r="43" spans="2:7" ht="13.5" customHeight="1">
      <c r="B43" s="333" t="s">
        <v>272</v>
      </c>
      <c r="C43" s="334"/>
      <c r="D43" s="76">
        <v>222</v>
      </c>
      <c r="E43" s="76"/>
      <c r="F43" s="78">
        <v>27694240956</v>
      </c>
      <c r="G43" s="115">
        <v>27528488436</v>
      </c>
    </row>
    <row r="44" spans="2:7" ht="13.5" customHeight="1">
      <c r="B44" s="333" t="s">
        <v>273</v>
      </c>
      <c r="C44" s="334"/>
      <c r="D44" s="76">
        <v>223</v>
      </c>
      <c r="E44" s="76"/>
      <c r="F44" s="78">
        <v>-14362140495</v>
      </c>
      <c r="G44" s="115">
        <v>-12890883984</v>
      </c>
    </row>
    <row r="45" spans="2:7" ht="14.25" hidden="1">
      <c r="B45" s="341" t="s">
        <v>274</v>
      </c>
      <c r="C45" s="342"/>
      <c r="D45" s="76">
        <v>224</v>
      </c>
      <c r="E45" s="76"/>
      <c r="F45" s="84">
        <f>F46+F47</f>
        <v>0</v>
      </c>
      <c r="G45" s="118">
        <f>G46+G47</f>
        <v>0</v>
      </c>
    </row>
    <row r="46" spans="2:7" ht="14.25" hidden="1">
      <c r="B46" s="333" t="s">
        <v>272</v>
      </c>
      <c r="C46" s="334"/>
      <c r="D46" s="76">
        <v>225</v>
      </c>
      <c r="E46" s="76"/>
      <c r="F46" s="79"/>
      <c r="G46" s="115"/>
    </row>
    <row r="47" spans="2:7" ht="14.25" hidden="1">
      <c r="B47" s="333" t="s">
        <v>273</v>
      </c>
      <c r="C47" s="334"/>
      <c r="D47" s="76">
        <v>226</v>
      </c>
      <c r="E47" s="76"/>
      <c r="F47" s="79"/>
      <c r="G47" s="115"/>
    </row>
    <row r="48" spans="2:7" ht="14.25">
      <c r="B48" s="341" t="s">
        <v>39</v>
      </c>
      <c r="C48" s="342"/>
      <c r="D48" s="76">
        <v>227</v>
      </c>
      <c r="E48" s="76" t="s">
        <v>487</v>
      </c>
      <c r="F48" s="83">
        <f>F49+F50</f>
        <v>5224456064</v>
      </c>
      <c r="G48" s="118">
        <f>G49+G50</f>
        <v>5245884638</v>
      </c>
    </row>
    <row r="49" spans="2:7" ht="13.5" customHeight="1">
      <c r="B49" s="333" t="s">
        <v>272</v>
      </c>
      <c r="C49" s="334"/>
      <c r="D49" s="76">
        <v>228</v>
      </c>
      <c r="E49" s="76"/>
      <c r="F49" s="78">
        <v>5281598928</v>
      </c>
      <c r="G49" s="115">
        <v>5281598928</v>
      </c>
    </row>
    <row r="50" spans="2:7" ht="13.5" customHeight="1">
      <c r="B50" s="333" t="s">
        <v>273</v>
      </c>
      <c r="C50" s="334"/>
      <c r="D50" s="76">
        <v>229</v>
      </c>
      <c r="E50" s="76"/>
      <c r="F50" s="78">
        <v>-57142864</v>
      </c>
      <c r="G50" s="115">
        <v>-35714290</v>
      </c>
    </row>
    <row r="51" spans="2:7" ht="13.5" customHeight="1">
      <c r="B51" s="341" t="s">
        <v>40</v>
      </c>
      <c r="C51" s="342"/>
      <c r="D51" s="76">
        <v>230</v>
      </c>
      <c r="E51" s="76" t="s">
        <v>514</v>
      </c>
      <c r="F51" s="78">
        <v>8522525030</v>
      </c>
      <c r="G51" s="115">
        <v>50000000</v>
      </c>
    </row>
    <row r="52" spans="2:7" ht="15.75">
      <c r="B52" s="339" t="s">
        <v>275</v>
      </c>
      <c r="C52" s="340"/>
      <c r="D52" s="74">
        <v>240</v>
      </c>
      <c r="E52" s="76"/>
      <c r="F52" s="84">
        <f>F53+F54</f>
        <v>0</v>
      </c>
      <c r="G52" s="119">
        <f>G53+G54</f>
        <v>0</v>
      </c>
    </row>
    <row r="53" spans="2:7" ht="14.25" hidden="1">
      <c r="B53" s="333" t="s">
        <v>272</v>
      </c>
      <c r="C53" s="334"/>
      <c r="D53" s="76">
        <v>241</v>
      </c>
      <c r="E53" s="76"/>
      <c r="F53" s="79"/>
      <c r="G53" s="120"/>
    </row>
    <row r="54" spans="2:7" ht="15.75" hidden="1">
      <c r="B54" s="333" t="s">
        <v>273</v>
      </c>
      <c r="C54" s="334"/>
      <c r="D54" s="76">
        <v>242</v>
      </c>
      <c r="E54" s="74"/>
      <c r="F54" s="86"/>
      <c r="G54" s="121"/>
    </row>
    <row r="55" spans="2:7" ht="15.75">
      <c r="B55" s="339" t="s">
        <v>276</v>
      </c>
      <c r="C55" s="340"/>
      <c r="D55" s="74">
        <v>250</v>
      </c>
      <c r="E55" s="74"/>
      <c r="F55" s="75">
        <f>SUM(F56:F59)</f>
        <v>15565227945</v>
      </c>
      <c r="G55" s="118">
        <f>SUM(G56:G59)</f>
        <v>4675190705</v>
      </c>
    </row>
    <row r="56" spans="2:7" ht="14.25">
      <c r="B56" s="341" t="s">
        <v>277</v>
      </c>
      <c r="C56" s="342"/>
      <c r="D56" s="76">
        <v>251</v>
      </c>
      <c r="E56" s="76"/>
      <c r="F56" s="78"/>
      <c r="G56" s="115"/>
    </row>
    <row r="57" spans="2:7" ht="14.25">
      <c r="B57" s="341" t="s">
        <v>278</v>
      </c>
      <c r="C57" s="342"/>
      <c r="D57" s="76">
        <v>252</v>
      </c>
      <c r="E57" s="76"/>
      <c r="F57" s="78"/>
      <c r="G57" s="115"/>
    </row>
    <row r="58" spans="2:7" ht="14.25">
      <c r="B58" s="341" t="s">
        <v>279</v>
      </c>
      <c r="C58" s="342"/>
      <c r="D58" s="76">
        <v>258</v>
      </c>
      <c r="E58" s="76" t="s">
        <v>488</v>
      </c>
      <c r="F58" s="78">
        <v>15565227945</v>
      </c>
      <c r="G58" s="115">
        <v>4675190705</v>
      </c>
    </row>
    <row r="59" spans="2:7" ht="14.25">
      <c r="B59" s="341" t="s">
        <v>280</v>
      </c>
      <c r="C59" s="342"/>
      <c r="D59" s="76">
        <v>259</v>
      </c>
      <c r="E59" s="76"/>
      <c r="F59" s="78"/>
      <c r="G59" s="115"/>
    </row>
    <row r="60" spans="2:7" ht="16.5" thickBot="1">
      <c r="B60" s="339" t="s">
        <v>281</v>
      </c>
      <c r="C60" s="340"/>
      <c r="D60" s="74">
        <v>260</v>
      </c>
      <c r="E60" s="74"/>
      <c r="F60" s="113">
        <f>SUM(F61:F63)</f>
        <v>0</v>
      </c>
      <c r="G60" s="118">
        <f>SUM(G61:G63)</f>
        <v>0</v>
      </c>
    </row>
    <row r="61" spans="2:7" ht="16.5" hidden="1" thickBot="1">
      <c r="B61" s="341" t="s">
        <v>313</v>
      </c>
      <c r="C61" s="342"/>
      <c r="D61" s="76">
        <v>261</v>
      </c>
      <c r="E61" s="74"/>
      <c r="F61" s="85"/>
      <c r="G61" s="86"/>
    </row>
    <row r="62" spans="2:7" ht="16.5" hidden="1" thickBot="1">
      <c r="B62" s="341" t="s">
        <v>314</v>
      </c>
      <c r="C62" s="342"/>
      <c r="D62" s="76">
        <v>262</v>
      </c>
      <c r="E62" s="74"/>
      <c r="F62" s="85"/>
      <c r="G62" s="86"/>
    </row>
    <row r="63" spans="2:7" ht="16.5" hidden="1" thickBot="1">
      <c r="B63" s="341" t="s">
        <v>315</v>
      </c>
      <c r="C63" s="342"/>
      <c r="D63" s="76">
        <v>268</v>
      </c>
      <c r="E63" s="74"/>
      <c r="F63" s="85"/>
      <c r="G63" s="86"/>
    </row>
    <row r="64" spans="2:7" ht="17.25" thickBot="1" thickTop="1">
      <c r="B64" s="370" t="s">
        <v>316</v>
      </c>
      <c r="C64" s="371"/>
      <c r="D64" s="87">
        <v>270</v>
      </c>
      <c r="E64" s="87"/>
      <c r="F64" s="88">
        <f>F12+F34</f>
        <v>137565317796</v>
      </c>
      <c r="G64" s="88">
        <f>G12+G34</f>
        <v>97184186603</v>
      </c>
    </row>
    <row r="65" spans="6:7" ht="15" thickTop="1">
      <c r="F65" s="29"/>
      <c r="G65" s="29"/>
    </row>
    <row r="66" spans="6:7" ht="14.25">
      <c r="F66" s="29"/>
      <c r="G66" s="29"/>
    </row>
    <row r="67" spans="6:7" ht="14.25">
      <c r="F67" s="29"/>
      <c r="G67" s="29"/>
    </row>
    <row r="68" spans="6:7" ht="11.25" customHeight="1" thickBot="1">
      <c r="F68" s="29"/>
      <c r="G68" s="29"/>
    </row>
    <row r="69" spans="2:7" ht="27" customHeight="1" thickBot="1" thickTop="1">
      <c r="B69" s="372" t="s">
        <v>317</v>
      </c>
      <c r="C69" s="373"/>
      <c r="D69" s="93" t="s">
        <v>36</v>
      </c>
      <c r="E69" s="107" t="s">
        <v>413</v>
      </c>
      <c r="F69" s="70" t="s">
        <v>37</v>
      </c>
      <c r="G69" s="70" t="s">
        <v>38</v>
      </c>
    </row>
    <row r="70" spans="2:7" ht="12.75" customHeight="1" thickBot="1" thickTop="1">
      <c r="B70" s="374">
        <v>1</v>
      </c>
      <c r="C70" s="375"/>
      <c r="D70" s="108">
        <v>2</v>
      </c>
      <c r="E70" s="108"/>
      <c r="F70" s="109">
        <v>3</v>
      </c>
      <c r="G70" s="125">
        <v>4</v>
      </c>
    </row>
    <row r="71" spans="2:7" ht="16.5" thickTop="1">
      <c r="B71" s="376" t="s">
        <v>318</v>
      </c>
      <c r="C71" s="377"/>
      <c r="D71" s="335">
        <v>300</v>
      </c>
      <c r="E71" s="90"/>
      <c r="F71" s="124">
        <f>F73+F83</f>
        <v>91407056577</v>
      </c>
      <c r="G71" s="336">
        <f>G73+G83</f>
        <v>55637668956</v>
      </c>
    </row>
    <row r="72" spans="2:7" ht="15.75" customHeight="1" hidden="1">
      <c r="B72" s="348" t="s">
        <v>319</v>
      </c>
      <c r="C72" s="338"/>
      <c r="D72" s="368"/>
      <c r="E72" s="73"/>
      <c r="F72" s="75"/>
      <c r="G72" s="337"/>
    </row>
    <row r="73" spans="2:7" ht="15.75">
      <c r="B73" s="339" t="s">
        <v>320</v>
      </c>
      <c r="C73" s="340"/>
      <c r="D73" s="74">
        <v>310</v>
      </c>
      <c r="E73" s="74"/>
      <c r="F73" s="75">
        <f>SUM(F74:F82)</f>
        <v>90881745293</v>
      </c>
      <c r="G73" s="110">
        <f>SUM(G74:G82)</f>
        <v>55004782470</v>
      </c>
    </row>
    <row r="74" spans="2:7" ht="13.5" customHeight="1">
      <c r="B74" s="341" t="s">
        <v>321</v>
      </c>
      <c r="C74" s="342"/>
      <c r="D74" s="76">
        <v>311</v>
      </c>
      <c r="E74" s="76" t="s">
        <v>489</v>
      </c>
      <c r="F74" s="78">
        <v>41566464400</v>
      </c>
      <c r="G74" s="96">
        <v>30158673000</v>
      </c>
    </row>
    <row r="75" spans="2:7" ht="13.5" customHeight="1">
      <c r="B75" s="341" t="s">
        <v>322</v>
      </c>
      <c r="C75" s="342"/>
      <c r="D75" s="76">
        <v>312</v>
      </c>
      <c r="E75" s="76" t="s">
        <v>490</v>
      </c>
      <c r="F75" s="78">
        <v>42586961490</v>
      </c>
      <c r="G75" s="96">
        <v>16636651174</v>
      </c>
    </row>
    <row r="76" spans="2:7" ht="13.5" customHeight="1">
      <c r="B76" s="341" t="s">
        <v>323</v>
      </c>
      <c r="C76" s="342"/>
      <c r="D76" s="76">
        <v>313</v>
      </c>
      <c r="E76" s="76"/>
      <c r="F76" s="78">
        <v>117912850</v>
      </c>
      <c r="G76" s="96">
        <v>1465028815</v>
      </c>
    </row>
    <row r="77" spans="2:7" ht="13.5" customHeight="1">
      <c r="B77" s="341" t="s">
        <v>324</v>
      </c>
      <c r="C77" s="342"/>
      <c r="D77" s="76">
        <v>314</v>
      </c>
      <c r="E77" s="76" t="s">
        <v>491</v>
      </c>
      <c r="F77" s="78">
        <v>794816138</v>
      </c>
      <c r="G77" s="96">
        <v>1534666882</v>
      </c>
    </row>
    <row r="78" spans="2:7" ht="13.5" customHeight="1">
      <c r="B78" s="341" t="s">
        <v>325</v>
      </c>
      <c r="C78" s="342"/>
      <c r="D78" s="76">
        <v>315</v>
      </c>
      <c r="E78" s="76"/>
      <c r="F78" s="78">
        <v>4823717168</v>
      </c>
      <c r="G78" s="96">
        <v>3891546876</v>
      </c>
    </row>
    <row r="79" spans="2:7" ht="13.5" customHeight="1">
      <c r="B79" s="341" t="s">
        <v>326</v>
      </c>
      <c r="C79" s="342"/>
      <c r="D79" s="76">
        <v>316</v>
      </c>
      <c r="E79" s="76" t="s">
        <v>515</v>
      </c>
      <c r="F79" s="78"/>
      <c r="G79" s="96">
        <v>1250000</v>
      </c>
    </row>
    <row r="80" spans="2:7" ht="13.5" customHeight="1">
      <c r="B80" s="341" t="s">
        <v>327</v>
      </c>
      <c r="C80" s="342"/>
      <c r="D80" s="76">
        <v>317</v>
      </c>
      <c r="E80" s="76"/>
      <c r="F80" s="78"/>
      <c r="G80" s="96">
        <v>0</v>
      </c>
    </row>
    <row r="81" spans="2:7" ht="13.5" customHeight="1">
      <c r="B81" s="341" t="s">
        <v>328</v>
      </c>
      <c r="C81" s="342"/>
      <c r="D81" s="76">
        <v>318</v>
      </c>
      <c r="E81" s="76"/>
      <c r="F81" s="78"/>
      <c r="G81" s="96"/>
    </row>
    <row r="82" spans="2:7" ht="13.5" customHeight="1">
      <c r="B82" s="341" t="s">
        <v>329</v>
      </c>
      <c r="C82" s="342"/>
      <c r="D82" s="76">
        <v>319</v>
      </c>
      <c r="E82" s="76" t="s">
        <v>516</v>
      </c>
      <c r="F82" s="78">
        <v>991873247</v>
      </c>
      <c r="G82" s="96">
        <v>1316965723</v>
      </c>
    </row>
    <row r="83" spans="2:7" ht="15.75">
      <c r="B83" s="339" t="s">
        <v>330</v>
      </c>
      <c r="C83" s="340"/>
      <c r="D83" s="74">
        <v>330</v>
      </c>
      <c r="E83" s="74"/>
      <c r="F83" s="75">
        <f>SUM(F84:F90)</f>
        <v>525311284</v>
      </c>
      <c r="G83" s="110">
        <f>SUM(G84:G90)</f>
        <v>632886486</v>
      </c>
    </row>
    <row r="84" spans="2:7" ht="13.5" customHeight="1">
      <c r="B84" s="341" t="s">
        <v>331</v>
      </c>
      <c r="C84" s="342"/>
      <c r="D84" s="76">
        <v>331</v>
      </c>
      <c r="E84" s="76"/>
      <c r="F84" s="79"/>
      <c r="G84" s="111"/>
    </row>
    <row r="85" spans="2:7" ht="13.5" customHeight="1" hidden="1">
      <c r="B85" s="341" t="s">
        <v>332</v>
      </c>
      <c r="C85" s="342"/>
      <c r="D85" s="76">
        <v>332</v>
      </c>
      <c r="E85" s="76"/>
      <c r="F85" s="79"/>
      <c r="G85" s="111"/>
    </row>
    <row r="86" spans="2:7" ht="13.5" customHeight="1">
      <c r="B86" s="341" t="s">
        <v>333</v>
      </c>
      <c r="C86" s="342"/>
      <c r="D86" s="76">
        <v>333</v>
      </c>
      <c r="E86" s="76" t="s">
        <v>522</v>
      </c>
      <c r="F86" s="78">
        <v>381300258</v>
      </c>
      <c r="G86" s="96">
        <v>476381210</v>
      </c>
    </row>
    <row r="87" spans="2:7" ht="13.5" customHeight="1">
      <c r="B87" s="341" t="s">
        <v>334</v>
      </c>
      <c r="C87" s="342"/>
      <c r="D87" s="76">
        <v>334</v>
      </c>
      <c r="E87" s="76"/>
      <c r="F87" s="79"/>
      <c r="G87" s="111"/>
    </row>
    <row r="88" spans="2:7" ht="13.5" customHeight="1">
      <c r="B88" s="341" t="s">
        <v>337</v>
      </c>
      <c r="C88" s="342"/>
      <c r="D88" s="76">
        <v>335</v>
      </c>
      <c r="E88" s="76"/>
      <c r="F88" s="79"/>
      <c r="G88" s="111"/>
    </row>
    <row r="89" spans="2:7" ht="13.5" customHeight="1">
      <c r="B89" s="341" t="s">
        <v>2</v>
      </c>
      <c r="C89" s="342"/>
      <c r="D89" s="76">
        <v>336</v>
      </c>
      <c r="E89" s="76"/>
      <c r="F89" s="78">
        <v>144011026</v>
      </c>
      <c r="G89" s="96">
        <v>156505276</v>
      </c>
    </row>
    <row r="90" spans="2:7" ht="13.5" customHeight="1">
      <c r="B90" s="341" t="s">
        <v>3</v>
      </c>
      <c r="C90" s="342"/>
      <c r="D90" s="76">
        <v>337</v>
      </c>
      <c r="E90" s="76"/>
      <c r="F90" s="78"/>
      <c r="G90" s="96"/>
    </row>
    <row r="91" spans="2:7" ht="15.75">
      <c r="B91" s="343" t="s">
        <v>41</v>
      </c>
      <c r="C91" s="344"/>
      <c r="D91" s="328">
        <v>400</v>
      </c>
      <c r="E91" s="76"/>
      <c r="F91" s="329">
        <f>F93+F104</f>
        <v>46158261219</v>
      </c>
      <c r="G91" s="378">
        <f>G93+G104</f>
        <v>41546517647</v>
      </c>
    </row>
    <row r="92" spans="2:7" ht="15.75" customHeight="1" hidden="1">
      <c r="B92" s="380" t="s">
        <v>338</v>
      </c>
      <c r="C92" s="381"/>
      <c r="D92" s="384"/>
      <c r="E92" s="91"/>
      <c r="F92" s="385"/>
      <c r="G92" s="379"/>
    </row>
    <row r="93" spans="2:7" ht="15.75">
      <c r="B93" s="339" t="s">
        <v>339</v>
      </c>
      <c r="C93" s="340"/>
      <c r="D93" s="74">
        <v>410</v>
      </c>
      <c r="E93" s="76"/>
      <c r="F93" s="75">
        <f>SUM(F94:F103)</f>
        <v>44037482599</v>
      </c>
      <c r="G93" s="110">
        <f>SUM(G94:G103)</f>
        <v>40209212425</v>
      </c>
    </row>
    <row r="94" spans="2:7" ht="13.5" customHeight="1">
      <c r="B94" s="382" t="s">
        <v>340</v>
      </c>
      <c r="C94" s="383"/>
      <c r="D94" s="76">
        <v>411</v>
      </c>
      <c r="E94" s="76" t="s">
        <v>523</v>
      </c>
      <c r="F94" s="78">
        <v>27000000000</v>
      </c>
      <c r="G94" s="96">
        <v>27000000000</v>
      </c>
    </row>
    <row r="95" spans="2:7" ht="13.5" customHeight="1">
      <c r="B95" s="341" t="s">
        <v>341</v>
      </c>
      <c r="C95" s="342"/>
      <c r="D95" s="76">
        <v>412</v>
      </c>
      <c r="E95" s="76" t="s">
        <v>523</v>
      </c>
      <c r="F95" s="78">
        <v>1545294400</v>
      </c>
      <c r="G95" s="96">
        <v>1545294400</v>
      </c>
    </row>
    <row r="96" spans="2:7" ht="13.5" customHeight="1">
      <c r="B96" s="341" t="s">
        <v>342</v>
      </c>
      <c r="C96" s="342"/>
      <c r="D96" s="76">
        <v>414</v>
      </c>
      <c r="E96" s="76" t="s">
        <v>523</v>
      </c>
      <c r="F96" s="78">
        <v>-3046644400</v>
      </c>
      <c r="G96" s="96">
        <v>-3046644400</v>
      </c>
    </row>
    <row r="97" spans="2:7" ht="13.5" customHeight="1">
      <c r="B97" s="341" t="s">
        <v>343</v>
      </c>
      <c r="C97" s="342"/>
      <c r="D97" s="76">
        <v>415</v>
      </c>
      <c r="E97" s="76"/>
      <c r="F97" s="78"/>
      <c r="G97" s="96"/>
    </row>
    <row r="98" spans="2:7" ht="13.5" customHeight="1">
      <c r="B98" s="341" t="s">
        <v>344</v>
      </c>
      <c r="C98" s="342"/>
      <c r="D98" s="76">
        <v>416</v>
      </c>
      <c r="E98" s="76"/>
      <c r="F98" s="78"/>
      <c r="G98" s="96"/>
    </row>
    <row r="99" spans="2:7" ht="13.5" customHeight="1">
      <c r="B99" s="341" t="s">
        <v>345</v>
      </c>
      <c r="C99" s="342"/>
      <c r="D99" s="76">
        <v>417</v>
      </c>
      <c r="E99" s="76" t="s">
        <v>524</v>
      </c>
      <c r="F99" s="78">
        <v>8719977783</v>
      </c>
      <c r="G99" s="96">
        <v>4662218078</v>
      </c>
    </row>
    <row r="100" spans="2:7" ht="13.5" customHeight="1">
      <c r="B100" s="341" t="s">
        <v>346</v>
      </c>
      <c r="C100" s="342"/>
      <c r="D100" s="76">
        <v>418</v>
      </c>
      <c r="E100" s="76" t="s">
        <v>524</v>
      </c>
      <c r="F100" s="78">
        <v>2339092982</v>
      </c>
      <c r="G100" s="96">
        <v>2339092982</v>
      </c>
    </row>
    <row r="101" spans="2:7" ht="13.5" customHeight="1">
      <c r="B101" s="341" t="s">
        <v>347</v>
      </c>
      <c r="C101" s="342"/>
      <c r="D101" s="76">
        <v>419</v>
      </c>
      <c r="E101" s="76"/>
      <c r="F101" s="78"/>
      <c r="G101" s="96"/>
    </row>
    <row r="102" spans="2:7" ht="13.5" customHeight="1">
      <c r="B102" s="341" t="s">
        <v>348</v>
      </c>
      <c r="C102" s="342"/>
      <c r="D102" s="76">
        <v>420</v>
      </c>
      <c r="E102" s="76"/>
      <c r="F102" s="78">
        <v>7479761834</v>
      </c>
      <c r="G102" s="96">
        <v>7709251365</v>
      </c>
    </row>
    <row r="103" spans="2:7" ht="13.5" customHeight="1">
      <c r="B103" s="94" t="s">
        <v>426</v>
      </c>
      <c r="C103" s="95"/>
      <c r="D103" s="92">
        <v>421</v>
      </c>
      <c r="E103" s="92"/>
      <c r="F103" s="78"/>
      <c r="G103" s="96"/>
    </row>
    <row r="104" spans="2:7" ht="15.75">
      <c r="B104" s="339" t="s">
        <v>349</v>
      </c>
      <c r="C104" s="340"/>
      <c r="D104" s="74">
        <v>430</v>
      </c>
      <c r="E104" s="76"/>
      <c r="F104" s="75">
        <f>SUM(F105:F107)</f>
        <v>2120778620</v>
      </c>
      <c r="G104" s="110">
        <f>SUM(G105:G107)</f>
        <v>1337305222</v>
      </c>
    </row>
    <row r="105" spans="2:7" ht="13.5" customHeight="1" thickBot="1">
      <c r="B105" s="341" t="s">
        <v>350</v>
      </c>
      <c r="C105" s="342"/>
      <c r="D105" s="76">
        <v>431</v>
      </c>
      <c r="E105" s="76" t="s">
        <v>525</v>
      </c>
      <c r="F105" s="78">
        <v>2120778620</v>
      </c>
      <c r="G105" s="96">
        <v>1337305222</v>
      </c>
    </row>
    <row r="106" spans="2:7" ht="13.5" customHeight="1" hidden="1">
      <c r="B106" s="341" t="s">
        <v>351</v>
      </c>
      <c r="C106" s="342"/>
      <c r="D106" s="76">
        <v>432</v>
      </c>
      <c r="E106" s="76"/>
      <c r="F106" s="77"/>
      <c r="G106" s="78"/>
    </row>
    <row r="107" spans="2:7" ht="13.5" customHeight="1" hidden="1" thickBot="1">
      <c r="B107" s="341" t="s">
        <v>352</v>
      </c>
      <c r="C107" s="342"/>
      <c r="D107" s="76">
        <v>433</v>
      </c>
      <c r="E107" s="76"/>
      <c r="F107" s="77"/>
      <c r="G107" s="78"/>
    </row>
    <row r="108" spans="2:7" ht="18.75" customHeight="1" thickBot="1" thickTop="1">
      <c r="B108" s="370" t="s">
        <v>353</v>
      </c>
      <c r="C108" s="371"/>
      <c r="D108" s="87">
        <v>440</v>
      </c>
      <c r="E108" s="87"/>
      <c r="F108" s="88">
        <f>F71+F91</f>
        <v>137565317796</v>
      </c>
      <c r="G108" s="88">
        <f>G71+G91</f>
        <v>97184186603</v>
      </c>
    </row>
    <row r="109" spans="2:7" ht="17.25" hidden="1" thickBot="1" thickTop="1">
      <c r="B109" s="170"/>
      <c r="C109" s="170"/>
      <c r="D109" s="171"/>
      <c r="E109" s="171"/>
      <c r="F109" s="172">
        <f>+F108-F64</f>
        <v>0</v>
      </c>
      <c r="G109" s="172">
        <f>+G108-G64</f>
        <v>0</v>
      </c>
    </row>
    <row r="110" spans="2:7" ht="9" customHeight="1" thickTop="1">
      <c r="B110" s="387"/>
      <c r="C110" s="387"/>
      <c r="D110" s="387"/>
      <c r="E110" s="387"/>
      <c r="F110" s="387"/>
      <c r="G110" s="387"/>
    </row>
    <row r="111" spans="2:7" ht="21.75" thickBot="1">
      <c r="B111" s="358" t="s">
        <v>354</v>
      </c>
      <c r="C111" s="358"/>
      <c r="D111" s="358"/>
      <c r="E111" s="358"/>
      <c r="F111" s="358"/>
      <c r="G111" s="358"/>
    </row>
    <row r="112" spans="2:7" ht="26.25" customHeight="1" thickBot="1" thickTop="1">
      <c r="B112" s="372" t="s">
        <v>317</v>
      </c>
      <c r="C112" s="386"/>
      <c r="D112" s="373"/>
      <c r="E112" s="93" t="s">
        <v>413</v>
      </c>
      <c r="F112" s="70" t="s">
        <v>37</v>
      </c>
      <c r="G112" s="70" t="s">
        <v>38</v>
      </c>
    </row>
    <row r="113" spans="2:7" ht="17.25" thickTop="1">
      <c r="B113" s="394" t="s">
        <v>77</v>
      </c>
      <c r="C113" s="395"/>
      <c r="D113" s="396"/>
      <c r="E113" s="27"/>
      <c r="F113" s="30">
        <v>1483993700</v>
      </c>
      <c r="G113" s="30">
        <v>1339099800</v>
      </c>
    </row>
    <row r="114" spans="2:7" ht="16.5">
      <c r="B114" s="394" t="s">
        <v>78</v>
      </c>
      <c r="C114" s="395"/>
      <c r="D114" s="396"/>
      <c r="E114" s="257"/>
      <c r="F114" s="30">
        <v>0</v>
      </c>
      <c r="G114" s="30">
        <v>334500463</v>
      </c>
    </row>
    <row r="115" spans="2:7" ht="16.5">
      <c r="B115" s="394" t="s">
        <v>79</v>
      </c>
      <c r="C115" s="395"/>
      <c r="D115" s="396"/>
      <c r="E115" s="27"/>
      <c r="F115" s="163">
        <v>633.17</v>
      </c>
      <c r="G115" s="163">
        <v>612.69</v>
      </c>
    </row>
    <row r="116" spans="2:7" ht="16.5">
      <c r="B116" s="97" t="s">
        <v>80</v>
      </c>
      <c r="C116" s="98"/>
      <c r="D116" s="31"/>
      <c r="E116" s="31"/>
      <c r="F116" s="32">
        <v>135860</v>
      </c>
      <c r="G116" s="32">
        <v>135860</v>
      </c>
    </row>
    <row r="117" spans="2:7" ht="17.25" thickBot="1">
      <c r="B117" s="388" t="s">
        <v>81</v>
      </c>
      <c r="C117" s="389"/>
      <c r="D117" s="390"/>
      <c r="E117" s="28"/>
      <c r="F117" s="33">
        <f>2490330930+764236381</f>
        <v>3254567311</v>
      </c>
      <c r="G117" s="33">
        <v>2015404295</v>
      </c>
    </row>
    <row r="118" spans="2:7" ht="17.25" hidden="1" thickTop="1">
      <c r="B118" s="391" t="s">
        <v>358</v>
      </c>
      <c r="C118" s="391"/>
      <c r="D118" s="391"/>
      <c r="E118" s="391"/>
      <c r="F118" s="391"/>
      <c r="G118" s="391"/>
    </row>
    <row r="119" spans="2:7" ht="17.25" hidden="1" thickTop="1">
      <c r="B119" s="392" t="s">
        <v>369</v>
      </c>
      <c r="C119" s="392"/>
      <c r="D119" s="392"/>
      <c r="E119" s="392"/>
      <c r="F119" s="392"/>
      <c r="G119" s="392"/>
    </row>
    <row r="120" spans="6:7" ht="13.5" customHeight="1" thickTop="1">
      <c r="F120" s="393" t="s">
        <v>147</v>
      </c>
      <c r="G120" s="393"/>
    </row>
    <row r="121" spans="2:7" s="173" customFormat="1" ht="12.75" customHeight="1">
      <c r="B121" s="356" t="s">
        <v>25</v>
      </c>
      <c r="C121" s="356"/>
      <c r="D121" s="356"/>
      <c r="E121" s="356"/>
      <c r="F121" s="356" t="s">
        <v>370</v>
      </c>
      <c r="G121" s="356"/>
    </row>
    <row r="122" spans="2:7" ht="14.25" hidden="1">
      <c r="B122" s="360" t="s">
        <v>152</v>
      </c>
      <c r="C122" s="360"/>
      <c r="D122" s="360"/>
      <c r="E122" s="360"/>
      <c r="F122" s="360" t="s">
        <v>371</v>
      </c>
      <c r="G122" s="360"/>
    </row>
    <row r="123" spans="2:7" ht="14.25">
      <c r="B123" s="25"/>
      <c r="C123" s="25"/>
      <c r="F123" s="25"/>
      <c r="G123" s="25"/>
    </row>
    <row r="124" ht="14.25">
      <c r="G124" s="174"/>
    </row>
    <row r="126" ht="12.75" customHeight="1"/>
    <row r="127" spans="2:7" s="173" customFormat="1" ht="13.5">
      <c r="B127" s="356" t="s">
        <v>26</v>
      </c>
      <c r="C127" s="356"/>
      <c r="D127" s="356"/>
      <c r="E127" s="356"/>
      <c r="F127" s="356" t="s">
        <v>153</v>
      </c>
      <c r="G127" s="356"/>
    </row>
  </sheetData>
  <sheetProtection/>
  <mergeCells count="128">
    <mergeCell ref="B115:D115"/>
    <mergeCell ref="F121:G121"/>
    <mergeCell ref="B113:D113"/>
    <mergeCell ref="B114:D114"/>
    <mergeCell ref="F122:G122"/>
    <mergeCell ref="B117:D117"/>
    <mergeCell ref="B118:G118"/>
    <mergeCell ref="B119:G119"/>
    <mergeCell ref="F120:G120"/>
    <mergeCell ref="B121:E121"/>
    <mergeCell ref="B122:E122"/>
    <mergeCell ref="B111:G111"/>
    <mergeCell ref="B112:D112"/>
    <mergeCell ref="B104:C104"/>
    <mergeCell ref="B105:C105"/>
    <mergeCell ref="B106:C106"/>
    <mergeCell ref="B107:C107"/>
    <mergeCell ref="B108:C108"/>
    <mergeCell ref="B110:G110"/>
    <mergeCell ref="B99:C99"/>
    <mergeCell ref="B100:C100"/>
    <mergeCell ref="B101:C101"/>
    <mergeCell ref="B102:C102"/>
    <mergeCell ref="B95:C95"/>
    <mergeCell ref="B96:C96"/>
    <mergeCell ref="B97:C97"/>
    <mergeCell ref="B98:C98"/>
    <mergeCell ref="G91:G92"/>
    <mergeCell ref="B92:C92"/>
    <mergeCell ref="B93:C93"/>
    <mergeCell ref="B94:C94"/>
    <mergeCell ref="B91:C91"/>
    <mergeCell ref="D91:D92"/>
    <mergeCell ref="F91:F92"/>
    <mergeCell ref="B89:C89"/>
    <mergeCell ref="B90:C90"/>
    <mergeCell ref="B85:C85"/>
    <mergeCell ref="B86:C86"/>
    <mergeCell ref="B87:C87"/>
    <mergeCell ref="B88:C88"/>
    <mergeCell ref="B81:C81"/>
    <mergeCell ref="B82:C82"/>
    <mergeCell ref="B83:C83"/>
    <mergeCell ref="B84:C84"/>
    <mergeCell ref="B77:C77"/>
    <mergeCell ref="B78:C78"/>
    <mergeCell ref="B79:C79"/>
    <mergeCell ref="B80:C80"/>
    <mergeCell ref="B73:C73"/>
    <mergeCell ref="B74:C74"/>
    <mergeCell ref="B75:C75"/>
    <mergeCell ref="B76:C76"/>
    <mergeCell ref="D71:D72"/>
    <mergeCell ref="G71:G72"/>
    <mergeCell ref="B72:C72"/>
    <mergeCell ref="B64:C64"/>
    <mergeCell ref="B69:C69"/>
    <mergeCell ref="B70:C70"/>
    <mergeCell ref="B71:C71"/>
    <mergeCell ref="B60:C60"/>
    <mergeCell ref="B61:C61"/>
    <mergeCell ref="B62:C62"/>
    <mergeCell ref="B63:C63"/>
    <mergeCell ref="B56:C56"/>
    <mergeCell ref="B57:C57"/>
    <mergeCell ref="B58:C58"/>
    <mergeCell ref="B59:C59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4:C34"/>
    <mergeCell ref="D34:D35"/>
    <mergeCell ref="F34:F35"/>
    <mergeCell ref="G34:G35"/>
    <mergeCell ref="B35:C35"/>
    <mergeCell ref="B32:C32"/>
    <mergeCell ref="B33:C33"/>
    <mergeCell ref="B27:C27"/>
    <mergeCell ref="B28:C28"/>
    <mergeCell ref="B29:C29"/>
    <mergeCell ref="B30:C30"/>
    <mergeCell ref="B24:C24"/>
    <mergeCell ref="B25:C25"/>
    <mergeCell ref="B26:C26"/>
    <mergeCell ref="B31:C31"/>
    <mergeCell ref="B20:C20"/>
    <mergeCell ref="B21:C21"/>
    <mergeCell ref="B22:C22"/>
    <mergeCell ref="B23:C23"/>
    <mergeCell ref="B16:C16"/>
    <mergeCell ref="B17:C17"/>
    <mergeCell ref="B18:C18"/>
    <mergeCell ref="B19:C19"/>
    <mergeCell ref="G12:G13"/>
    <mergeCell ref="B13:C13"/>
    <mergeCell ref="B14:C14"/>
    <mergeCell ref="B15:C15"/>
    <mergeCell ref="B11:C11"/>
    <mergeCell ref="B12:C12"/>
    <mergeCell ref="D12:D13"/>
    <mergeCell ref="F12:F13"/>
    <mergeCell ref="B7:G7"/>
    <mergeCell ref="B127:E127"/>
    <mergeCell ref="F127:G127"/>
    <mergeCell ref="C2:D2"/>
    <mergeCell ref="C4:D4"/>
    <mergeCell ref="B6:G6"/>
    <mergeCell ref="B8:G8"/>
    <mergeCell ref="F2:G2"/>
    <mergeCell ref="F4:G4"/>
    <mergeCell ref="B10:C10"/>
  </mergeCells>
  <printOptions/>
  <pageMargins left="0.36" right="0.25" top="0.25" bottom="0.18" header="0.25" footer="0.2"/>
  <pageSetup horizontalDpi="180" verticalDpi="18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140625" defaultRowHeight="12.75"/>
  <cols>
    <col min="1" max="1" width="32.421875" style="21" customWidth="1"/>
    <col min="2" max="2" width="1.421875" style="21" customWidth="1"/>
    <col min="3" max="3" width="34.57421875" style="21" customWidth="1"/>
    <col min="4" max="16384" width="9.8515625" style="21" customWidth="1"/>
  </cols>
  <sheetData>
    <row r="1" spans="1:3" ht="12.75">
      <c r="A1"/>
      <c r="C1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140625" defaultRowHeight="12.75"/>
  <cols>
    <col min="1" max="1" width="32.421875" style="21" customWidth="1"/>
    <col min="2" max="2" width="1.421875" style="21" customWidth="1"/>
    <col min="3" max="3" width="34.57421875" style="21" customWidth="1"/>
    <col min="4" max="16384" width="9.8515625" style="21" customWidth="1"/>
  </cols>
  <sheetData>
    <row r="1" spans="1:3" ht="12.75">
      <c r="A1"/>
      <c r="C1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140625" defaultRowHeight="12.75"/>
  <cols>
    <col min="1" max="1" width="32.421875" style="21" customWidth="1"/>
    <col min="2" max="2" width="1.421875" style="21" customWidth="1"/>
    <col min="3" max="3" width="34.57421875" style="21" customWidth="1"/>
    <col min="4" max="16384" width="9.8515625" style="21" customWidth="1"/>
  </cols>
  <sheetData>
    <row r="1" spans="1:3" ht="12.75">
      <c r="A1"/>
      <c r="C1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140625" defaultRowHeight="12.75"/>
  <cols>
    <col min="1" max="1" width="32.421875" style="21" customWidth="1"/>
    <col min="2" max="2" width="1.421875" style="21" customWidth="1"/>
    <col min="3" max="3" width="34.57421875" style="21" customWidth="1"/>
    <col min="4" max="16384" width="9.8515625" style="21" customWidth="1"/>
  </cols>
  <sheetData>
    <row r="1" spans="1:3" ht="12.75">
      <c r="A1" s="24"/>
      <c r="C1"/>
    </row>
    <row r="2" ht="13.5" thickBot="1">
      <c r="A2" s="24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2"/>
  <sheetViews>
    <sheetView tabSelected="1" zoomScale="140" zoomScaleNormal="140" workbookViewId="0" topLeftCell="A19">
      <selection activeCell="H35" sqref="H35:I35"/>
    </sheetView>
  </sheetViews>
  <sheetFormatPr defaultColWidth="9.140625" defaultRowHeight="12.75"/>
  <cols>
    <col min="1" max="1" width="1.421875" style="7" customWidth="1"/>
    <col min="2" max="2" width="12.421875" style="7" customWidth="1"/>
    <col min="3" max="3" width="16.140625" style="7" customWidth="1"/>
    <col min="4" max="4" width="3.7109375" style="7" customWidth="1"/>
    <col min="5" max="5" width="6.00390625" style="7" customWidth="1"/>
    <col min="6" max="9" width="12.140625" style="7" customWidth="1"/>
    <col min="10" max="16384" width="9.140625" style="7" customWidth="1"/>
  </cols>
  <sheetData>
    <row r="1" spans="3:9" ht="14.25">
      <c r="C1" s="7" t="s">
        <v>166</v>
      </c>
      <c r="H1" s="276"/>
      <c r="I1" s="277" t="s">
        <v>98</v>
      </c>
    </row>
    <row r="2" spans="2:9" ht="17.25">
      <c r="B2" s="2"/>
      <c r="C2" s="318" t="s">
        <v>167</v>
      </c>
      <c r="D2" s="318"/>
      <c r="E2" s="34"/>
      <c r="H2" s="413" t="s">
        <v>168</v>
      </c>
      <c r="I2" s="413"/>
    </row>
    <row r="3" spans="2:9" ht="22.5" customHeight="1" hidden="1">
      <c r="B3" s="2"/>
      <c r="C3" s="415"/>
      <c r="D3" s="415"/>
      <c r="E3" s="34"/>
      <c r="H3" s="276"/>
      <c r="I3" s="278"/>
    </row>
    <row r="4" spans="2:9" ht="17.25">
      <c r="B4" s="2"/>
      <c r="C4" s="416"/>
      <c r="D4" s="416"/>
      <c r="E4" s="35"/>
      <c r="H4" s="413" t="s">
        <v>24</v>
      </c>
      <c r="I4" s="413"/>
    </row>
    <row r="5" spans="2:7" ht="11.25" customHeight="1">
      <c r="B5" s="359"/>
      <c r="C5" s="359"/>
      <c r="D5" s="359"/>
      <c r="E5" s="359"/>
      <c r="F5" s="359"/>
      <c r="G5" s="359"/>
    </row>
    <row r="6" spans="2:9" ht="23.25">
      <c r="B6" s="414" t="s">
        <v>99</v>
      </c>
      <c r="C6" s="414"/>
      <c r="D6" s="414"/>
      <c r="E6" s="414"/>
      <c r="F6" s="414"/>
      <c r="G6" s="414"/>
      <c r="H6" s="414"/>
      <c r="I6" s="414"/>
    </row>
    <row r="7" spans="2:9" ht="17.25">
      <c r="B7" s="359" t="s">
        <v>115</v>
      </c>
      <c r="C7" s="359"/>
      <c r="D7" s="359"/>
      <c r="E7" s="359"/>
      <c r="F7" s="359"/>
      <c r="G7" s="359"/>
      <c r="H7" s="359"/>
      <c r="I7" s="359"/>
    </row>
    <row r="8" spans="4:9" ht="18" thickBot="1">
      <c r="D8" s="22"/>
      <c r="E8" s="22"/>
      <c r="F8" s="22"/>
      <c r="I8" s="36" t="s">
        <v>372</v>
      </c>
    </row>
    <row r="9" spans="2:9" ht="16.5" customHeight="1" thickTop="1">
      <c r="B9" s="404" t="s">
        <v>201</v>
      </c>
      <c r="C9" s="405"/>
      <c r="D9" s="279" t="s">
        <v>83</v>
      </c>
      <c r="E9" s="279" t="s">
        <v>62</v>
      </c>
      <c r="F9" s="398" t="s">
        <v>116</v>
      </c>
      <c r="G9" s="399"/>
      <c r="H9" s="400" t="s">
        <v>100</v>
      </c>
      <c r="I9" s="401"/>
    </row>
    <row r="10" spans="2:9" ht="15.75" customHeight="1">
      <c r="B10" s="280"/>
      <c r="C10" s="281"/>
      <c r="D10" s="282" t="s">
        <v>84</v>
      </c>
      <c r="E10" s="283" t="s">
        <v>82</v>
      </c>
      <c r="F10" s="284" t="s">
        <v>414</v>
      </c>
      <c r="G10" s="285" t="s">
        <v>415</v>
      </c>
      <c r="H10" s="286" t="s">
        <v>414</v>
      </c>
      <c r="I10" s="287" t="s">
        <v>415</v>
      </c>
    </row>
    <row r="11" spans="2:9" ht="14.25">
      <c r="B11" s="406">
        <v>1</v>
      </c>
      <c r="C11" s="407"/>
      <c r="D11" s="37">
        <v>2</v>
      </c>
      <c r="E11" s="37">
        <v>3</v>
      </c>
      <c r="F11" s="37">
        <v>4</v>
      </c>
      <c r="G11" s="37">
        <v>5</v>
      </c>
      <c r="H11" s="37">
        <v>6</v>
      </c>
      <c r="I11" s="288">
        <v>7</v>
      </c>
    </row>
    <row r="12" spans="2:9" ht="30" customHeight="1">
      <c r="B12" s="408" t="s">
        <v>101</v>
      </c>
      <c r="C12" s="409"/>
      <c r="D12" s="289" t="s">
        <v>373</v>
      </c>
      <c r="E12" s="290" t="s">
        <v>526</v>
      </c>
      <c r="F12" s="291">
        <v>253620712103</v>
      </c>
      <c r="G12" s="291">
        <v>209424304554</v>
      </c>
      <c r="H12" s="310">
        <v>478147274141</v>
      </c>
      <c r="I12" s="311">
        <v>406101155087</v>
      </c>
    </row>
    <row r="13" spans="2:9" ht="14.25">
      <c r="B13" s="410" t="s">
        <v>375</v>
      </c>
      <c r="C13" s="411"/>
      <c r="D13" s="292" t="s">
        <v>376</v>
      </c>
      <c r="E13" s="293"/>
      <c r="F13" s="294">
        <v>0</v>
      </c>
      <c r="G13" s="294">
        <v>0</v>
      </c>
      <c r="H13" s="312">
        <v>0</v>
      </c>
      <c r="I13" s="313">
        <v>0</v>
      </c>
    </row>
    <row r="14" spans="2:9" ht="30" customHeight="1">
      <c r="B14" s="412" t="s">
        <v>102</v>
      </c>
      <c r="C14" s="403"/>
      <c r="D14" s="296">
        <v>10</v>
      </c>
      <c r="E14" s="297"/>
      <c r="F14" s="308">
        <f>+F12</f>
        <v>253620712103</v>
      </c>
      <c r="G14" s="308">
        <f>+G12</f>
        <v>209424304554</v>
      </c>
      <c r="H14" s="314">
        <f>+H12</f>
        <v>478147274141</v>
      </c>
      <c r="I14" s="315">
        <f>+I12</f>
        <v>406101155087</v>
      </c>
    </row>
    <row r="15" spans="2:9" ht="14.25">
      <c r="B15" s="402" t="s">
        <v>377</v>
      </c>
      <c r="C15" s="403"/>
      <c r="D15" s="296">
        <v>11</v>
      </c>
      <c r="E15" s="297" t="s">
        <v>527</v>
      </c>
      <c r="F15" s="294">
        <v>244575963409</v>
      </c>
      <c r="G15" s="294">
        <v>200443793324</v>
      </c>
      <c r="H15" s="312">
        <v>460164382096</v>
      </c>
      <c r="I15" s="313">
        <v>391115802788</v>
      </c>
    </row>
    <row r="16" spans="2:9" ht="30" customHeight="1">
      <c r="B16" s="412" t="s">
        <v>103</v>
      </c>
      <c r="C16" s="403"/>
      <c r="D16" s="296">
        <v>20</v>
      </c>
      <c r="E16" s="297"/>
      <c r="F16" s="308">
        <f>+F14-F15</f>
        <v>9044748694</v>
      </c>
      <c r="G16" s="308">
        <f>+G14-G15</f>
        <v>8980511230</v>
      </c>
      <c r="H16" s="314">
        <f>+H14-H15</f>
        <v>17982892045</v>
      </c>
      <c r="I16" s="316">
        <f>+I14-I15</f>
        <v>14985352299</v>
      </c>
    </row>
    <row r="17" spans="2:9" ht="14.25">
      <c r="B17" s="402" t="s">
        <v>379</v>
      </c>
      <c r="C17" s="403"/>
      <c r="D17" s="296" t="s">
        <v>380</v>
      </c>
      <c r="E17" s="297" t="s">
        <v>528</v>
      </c>
      <c r="F17" s="294">
        <v>792977078</v>
      </c>
      <c r="G17" s="294">
        <v>675655183</v>
      </c>
      <c r="H17" s="312">
        <v>3176820409</v>
      </c>
      <c r="I17" s="313">
        <v>1522260441</v>
      </c>
    </row>
    <row r="18" spans="2:9" ht="14.25">
      <c r="B18" s="402" t="s">
        <v>381</v>
      </c>
      <c r="C18" s="403"/>
      <c r="D18" s="296" t="s">
        <v>382</v>
      </c>
      <c r="E18" s="297" t="s">
        <v>529</v>
      </c>
      <c r="F18" s="294">
        <v>1297521578</v>
      </c>
      <c r="G18" s="294">
        <v>759657271</v>
      </c>
      <c r="H18" s="312">
        <v>2202822614</v>
      </c>
      <c r="I18" s="313">
        <v>1278556784</v>
      </c>
    </row>
    <row r="19" spans="2:9" ht="14.25">
      <c r="B19" s="298" t="s">
        <v>104</v>
      </c>
      <c r="C19" s="295"/>
      <c r="D19" s="296" t="s">
        <v>105</v>
      </c>
      <c r="E19" s="297"/>
      <c r="F19" s="294">
        <v>1058448200</v>
      </c>
      <c r="G19" s="294">
        <v>821192903</v>
      </c>
      <c r="H19" s="312">
        <v>1867904261</v>
      </c>
      <c r="I19" s="313">
        <v>1259138234</v>
      </c>
    </row>
    <row r="20" spans="2:9" ht="14.25">
      <c r="B20" s="402" t="s">
        <v>384</v>
      </c>
      <c r="C20" s="403"/>
      <c r="D20" s="296" t="s">
        <v>374</v>
      </c>
      <c r="E20" s="297" t="s">
        <v>530</v>
      </c>
      <c r="F20" s="294">
        <v>3486491354</v>
      </c>
      <c r="G20" s="294">
        <v>3723434290</v>
      </c>
      <c r="H20" s="312">
        <v>8291848537</v>
      </c>
      <c r="I20" s="313">
        <v>7212473548</v>
      </c>
    </row>
    <row r="21" spans="2:9" ht="14.25">
      <c r="B21" s="402" t="s">
        <v>385</v>
      </c>
      <c r="C21" s="403"/>
      <c r="D21" s="296" t="s">
        <v>378</v>
      </c>
      <c r="E21" s="297" t="s">
        <v>530</v>
      </c>
      <c r="F21" s="294">
        <v>1172504509</v>
      </c>
      <c r="G21" s="294">
        <v>745084079</v>
      </c>
      <c r="H21" s="312">
        <v>2029581184</v>
      </c>
      <c r="I21" s="313">
        <v>1351407745</v>
      </c>
    </row>
    <row r="22" spans="2:9" ht="30" customHeight="1">
      <c r="B22" s="412" t="s">
        <v>106</v>
      </c>
      <c r="C22" s="403"/>
      <c r="D22" s="296">
        <v>30</v>
      </c>
      <c r="E22" s="297"/>
      <c r="F22" s="308">
        <f>+F16+F17-F18-F20-F21</f>
        <v>3881208331</v>
      </c>
      <c r="G22" s="308">
        <f>+G16+G17-G18-G20-G21</f>
        <v>4427990773</v>
      </c>
      <c r="H22" s="308">
        <f>+H16+H17-H18-H20-H21</f>
        <v>8635460119</v>
      </c>
      <c r="I22" s="308">
        <f>+I16+I17-I18-I20-I21</f>
        <v>6665174663</v>
      </c>
    </row>
    <row r="23" spans="2:9" ht="14.25">
      <c r="B23" s="402" t="s">
        <v>386</v>
      </c>
      <c r="C23" s="403"/>
      <c r="D23" s="296" t="s">
        <v>387</v>
      </c>
      <c r="E23" s="297" t="s">
        <v>531</v>
      </c>
      <c r="F23" s="294">
        <v>158501239</v>
      </c>
      <c r="G23" s="294">
        <v>851340795</v>
      </c>
      <c r="H23" s="312">
        <v>511824219</v>
      </c>
      <c r="I23" s="313">
        <v>1409599538</v>
      </c>
    </row>
    <row r="24" spans="2:9" ht="14.25">
      <c r="B24" s="402" t="s">
        <v>388</v>
      </c>
      <c r="C24" s="403"/>
      <c r="D24" s="296" t="s">
        <v>389</v>
      </c>
      <c r="E24" s="297" t="s">
        <v>532</v>
      </c>
      <c r="F24" s="294">
        <v>73641840</v>
      </c>
      <c r="G24" s="294">
        <v>81514862</v>
      </c>
      <c r="H24" s="312">
        <v>134848401</v>
      </c>
      <c r="I24" s="313">
        <v>129394855</v>
      </c>
    </row>
    <row r="25" spans="2:9" ht="14.25">
      <c r="B25" s="402" t="s">
        <v>403</v>
      </c>
      <c r="C25" s="403"/>
      <c r="D25" s="296" t="s">
        <v>404</v>
      </c>
      <c r="E25" s="297"/>
      <c r="F25" s="308">
        <f>+F23-F24</f>
        <v>84859399</v>
      </c>
      <c r="G25" s="308">
        <f>+G23-G24</f>
        <v>769825933</v>
      </c>
      <c r="H25" s="308">
        <f>+H23-H24</f>
        <v>376975818</v>
      </c>
      <c r="I25" s="308">
        <f>+I23-I24</f>
        <v>1280204683</v>
      </c>
    </row>
    <row r="26" spans="2:9" ht="14.25">
      <c r="B26" s="417" t="s">
        <v>391</v>
      </c>
      <c r="C26" s="418"/>
      <c r="D26" s="296" t="s">
        <v>405</v>
      </c>
      <c r="E26" s="297"/>
      <c r="F26" s="308">
        <f>+F25+F22</f>
        <v>3966067730</v>
      </c>
      <c r="G26" s="308">
        <f>+G22+G25</f>
        <v>5197816706</v>
      </c>
      <c r="H26" s="308">
        <f>+H25+H22</f>
        <v>9012435937</v>
      </c>
      <c r="I26" s="308">
        <f>+I22+I25</f>
        <v>7945379346</v>
      </c>
    </row>
    <row r="27" spans="2:9" ht="14.25">
      <c r="B27" s="402" t="s">
        <v>107</v>
      </c>
      <c r="C27" s="403"/>
      <c r="D27" s="296" t="s">
        <v>406</v>
      </c>
      <c r="E27" s="297" t="s">
        <v>533</v>
      </c>
      <c r="F27" s="294">
        <v>540374482</v>
      </c>
      <c r="G27" s="294">
        <v>1468151429</v>
      </c>
      <c r="H27" s="312">
        <v>1225643571</v>
      </c>
      <c r="I27" s="313">
        <v>2195400872</v>
      </c>
    </row>
    <row r="28" spans="2:9" ht="14.25">
      <c r="B28" s="402" t="s">
        <v>108</v>
      </c>
      <c r="C28" s="403"/>
      <c r="D28" s="296" t="s">
        <v>109</v>
      </c>
      <c r="E28" s="297"/>
      <c r="F28" s="294">
        <v>0</v>
      </c>
      <c r="G28" s="294">
        <v>0</v>
      </c>
      <c r="H28" s="312">
        <v>0</v>
      </c>
      <c r="I28" s="313">
        <v>0</v>
      </c>
    </row>
    <row r="29" spans="2:9" ht="30" customHeight="1">
      <c r="B29" s="412" t="s">
        <v>110</v>
      </c>
      <c r="C29" s="403"/>
      <c r="D29" s="296" t="s">
        <v>407</v>
      </c>
      <c r="E29" s="297"/>
      <c r="F29" s="308">
        <f>+F26-F27</f>
        <v>3425693248</v>
      </c>
      <c r="G29" s="308">
        <f>+G26-G27</f>
        <v>3729665277</v>
      </c>
      <c r="H29" s="308">
        <f>+H26-H27</f>
        <v>7786792366</v>
      </c>
      <c r="I29" s="308">
        <f>+I26-I27</f>
        <v>5749978474</v>
      </c>
    </row>
    <row r="30" spans="2:9" ht="14.25">
      <c r="B30" s="298" t="s">
        <v>111</v>
      </c>
      <c r="C30" s="295"/>
      <c r="D30" s="296"/>
      <c r="E30" s="297"/>
      <c r="F30" s="294">
        <v>155484302</v>
      </c>
      <c r="G30" s="294">
        <v>169249436</v>
      </c>
      <c r="H30" s="312">
        <v>307030532</v>
      </c>
      <c r="I30" s="313">
        <v>315670456</v>
      </c>
    </row>
    <row r="31" spans="2:9" ht="14.25">
      <c r="B31" s="402" t="s">
        <v>112</v>
      </c>
      <c r="C31" s="403"/>
      <c r="D31" s="296"/>
      <c r="E31" s="297"/>
      <c r="F31" s="308">
        <f>+F29-F30</f>
        <v>3270208946</v>
      </c>
      <c r="G31" s="308">
        <f>+G29-G30</f>
        <v>3560415841</v>
      </c>
      <c r="H31" s="314">
        <f>+H29-H30</f>
        <v>7479761834</v>
      </c>
      <c r="I31" s="316">
        <f>+I29-I30</f>
        <v>5434308018</v>
      </c>
    </row>
    <row r="32" spans="2:9" ht="15" thickBot="1">
      <c r="B32" s="299" t="s">
        <v>113</v>
      </c>
      <c r="C32" s="300"/>
      <c r="D32" s="301" t="s">
        <v>114</v>
      </c>
      <c r="E32" s="302"/>
      <c r="F32" s="309">
        <f>+F31/(2700000-135860)</f>
        <v>1275.3628686421177</v>
      </c>
      <c r="G32" s="309">
        <f>+G31/2025210</f>
        <v>1758.0477288774991</v>
      </c>
      <c r="H32" s="309">
        <f>+H31/(2700000-135860)</f>
        <v>2917.064526117919</v>
      </c>
      <c r="I32" s="317">
        <f>+I31/2025210</f>
        <v>2683.330626453553</v>
      </c>
    </row>
    <row r="33" ht="18.75" customHeight="1" thickTop="1"/>
    <row r="34" spans="6:9" ht="14.25">
      <c r="F34" s="360"/>
      <c r="G34" s="360"/>
      <c r="H34" s="360" t="s">
        <v>117</v>
      </c>
      <c r="I34" s="360"/>
    </row>
    <row r="35" spans="2:9" ht="16.5">
      <c r="B35" s="7" t="s">
        <v>256</v>
      </c>
      <c r="F35" s="261" t="s">
        <v>76</v>
      </c>
      <c r="G35" s="231"/>
      <c r="H35" s="397" t="s">
        <v>27</v>
      </c>
      <c r="I35" s="397"/>
    </row>
    <row r="36" spans="3:7" ht="16.5">
      <c r="C36" s="25"/>
      <c r="E36" s="231"/>
      <c r="F36" s="231"/>
      <c r="G36" s="231"/>
    </row>
    <row r="37" spans="3:7" ht="16.5">
      <c r="C37" s="25"/>
      <c r="E37" s="231"/>
      <c r="F37" s="231"/>
      <c r="G37" s="231"/>
    </row>
    <row r="38" spans="3:7" ht="16.5">
      <c r="C38" s="25"/>
      <c r="E38" s="231"/>
      <c r="F38" s="231"/>
      <c r="G38" s="231"/>
    </row>
    <row r="42" spans="2:9" ht="14.25">
      <c r="B42" s="303" t="s">
        <v>184</v>
      </c>
      <c r="H42" s="356" t="s">
        <v>219</v>
      </c>
      <c r="I42" s="356"/>
    </row>
  </sheetData>
  <mergeCells count="33">
    <mergeCell ref="B25:C25"/>
    <mergeCell ref="B26:C26"/>
    <mergeCell ref="B27:C27"/>
    <mergeCell ref="B29:C29"/>
    <mergeCell ref="B21:C21"/>
    <mergeCell ref="B22:C22"/>
    <mergeCell ref="B23:C23"/>
    <mergeCell ref="B24:C24"/>
    <mergeCell ref="B16:C16"/>
    <mergeCell ref="B17:C17"/>
    <mergeCell ref="B18:C18"/>
    <mergeCell ref="B20:C20"/>
    <mergeCell ref="H2:I2"/>
    <mergeCell ref="H4:I4"/>
    <mergeCell ref="B6:I6"/>
    <mergeCell ref="B7:I7"/>
    <mergeCell ref="C3:D3"/>
    <mergeCell ref="C4:D4"/>
    <mergeCell ref="B5:G5"/>
    <mergeCell ref="F9:G9"/>
    <mergeCell ref="H9:I9"/>
    <mergeCell ref="B28:C28"/>
    <mergeCell ref="B31:C31"/>
    <mergeCell ref="B9:C9"/>
    <mergeCell ref="B11:C11"/>
    <mergeCell ref="B12:C12"/>
    <mergeCell ref="B13:C13"/>
    <mergeCell ref="B14:C14"/>
    <mergeCell ref="B15:C15"/>
    <mergeCell ref="H42:I42"/>
    <mergeCell ref="F34:G34"/>
    <mergeCell ref="H34:I34"/>
    <mergeCell ref="H35:I35"/>
  </mergeCells>
  <printOptions/>
  <pageMargins left="0.25" right="0.17" top="0.4" bottom="0.17" header="0.25" footer="0.17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53"/>
  <sheetViews>
    <sheetView zoomScale="140" zoomScaleNormal="140" workbookViewId="0" topLeftCell="C47">
      <selection activeCell="F52" sqref="F52"/>
    </sheetView>
  </sheetViews>
  <sheetFormatPr defaultColWidth="9.140625" defaultRowHeight="18" customHeight="1"/>
  <cols>
    <col min="1" max="1" width="0.13671875" style="7" hidden="1" customWidth="1"/>
    <col min="2" max="2" width="12.7109375" style="7" customWidth="1"/>
    <col min="3" max="3" width="29.7109375" style="7" customWidth="1"/>
    <col min="4" max="4" width="5.00390625" style="25" customWidth="1"/>
    <col min="5" max="5" width="4.421875" style="25" customWidth="1"/>
    <col min="6" max="6" width="16.57421875" style="25" customWidth="1"/>
    <col min="7" max="7" width="17.140625" style="25" customWidth="1"/>
    <col min="8" max="16384" width="9.140625" style="7" customWidth="1"/>
  </cols>
  <sheetData>
    <row r="1" ht="6" customHeight="1"/>
    <row r="2" spans="3:7" ht="15.75" customHeight="1">
      <c r="C2" s="7" t="s">
        <v>166</v>
      </c>
      <c r="F2" s="422" t="s">
        <v>408</v>
      </c>
      <c r="G2" s="422"/>
    </row>
    <row r="3" spans="2:7" ht="18" customHeight="1">
      <c r="B3" s="2"/>
      <c r="C3" s="349" t="s">
        <v>167</v>
      </c>
      <c r="D3" s="349"/>
      <c r="F3" s="360" t="s">
        <v>168</v>
      </c>
      <c r="G3" s="360"/>
    </row>
    <row r="4" spans="2:7" ht="3" customHeight="1">
      <c r="B4" s="2"/>
      <c r="C4" s="9"/>
      <c r="F4" s="7"/>
      <c r="G4" s="11"/>
    </row>
    <row r="5" spans="2:7" ht="13.5" customHeight="1">
      <c r="B5" s="2"/>
      <c r="C5" s="126"/>
      <c r="F5" s="360" t="s">
        <v>24</v>
      </c>
      <c r="G5" s="360"/>
    </row>
    <row r="6" spans="2:8" ht="21.75" customHeight="1">
      <c r="B6" s="423" t="s">
        <v>409</v>
      </c>
      <c r="C6" s="423"/>
      <c r="D6" s="423"/>
      <c r="E6" s="423"/>
      <c r="F6" s="423"/>
      <c r="G6" s="423"/>
      <c r="H6" s="38"/>
    </row>
    <row r="7" spans="2:8" ht="15.75" customHeight="1">
      <c r="B7" s="424" t="s">
        <v>410</v>
      </c>
      <c r="C7" s="424"/>
      <c r="D7" s="424"/>
      <c r="E7" s="424"/>
      <c r="F7" s="424"/>
      <c r="G7" s="424"/>
      <c r="H7" s="38"/>
    </row>
    <row r="8" spans="2:8" ht="15" customHeight="1">
      <c r="B8" s="419" t="s">
        <v>192</v>
      </c>
      <c r="C8" s="419"/>
      <c r="D8" s="419"/>
      <c r="E8" s="419"/>
      <c r="F8" s="419"/>
      <c r="G8" s="419"/>
      <c r="H8" s="38"/>
    </row>
    <row r="9" spans="7:10" ht="15.75" customHeight="1" thickBot="1">
      <c r="G9" s="20" t="s">
        <v>411</v>
      </c>
      <c r="J9" s="38"/>
    </row>
    <row r="10" spans="2:7" ht="30" customHeight="1" thickTop="1">
      <c r="B10" s="420" t="s">
        <v>201</v>
      </c>
      <c r="C10" s="421"/>
      <c r="D10" s="154" t="s">
        <v>412</v>
      </c>
      <c r="E10" s="154" t="s">
        <v>190</v>
      </c>
      <c r="F10" s="425" t="s">
        <v>100</v>
      </c>
      <c r="G10" s="426"/>
    </row>
    <row r="11" spans="2:7" ht="15" customHeight="1" thickBot="1">
      <c r="B11" s="232"/>
      <c r="C11" s="233"/>
      <c r="D11" s="234"/>
      <c r="E11" s="234" t="s">
        <v>191</v>
      </c>
      <c r="F11" s="237" t="s">
        <v>414</v>
      </c>
      <c r="G11" s="238" t="s">
        <v>415</v>
      </c>
    </row>
    <row r="12" spans="2:7" ht="11.25" customHeight="1" thickBot="1" thickTop="1">
      <c r="B12" s="427">
        <v>1</v>
      </c>
      <c r="C12" s="428"/>
      <c r="D12" s="152">
        <v>2</v>
      </c>
      <c r="E12" s="152">
        <v>3</v>
      </c>
      <c r="F12" s="152">
        <v>4</v>
      </c>
      <c r="G12" s="153">
        <v>5</v>
      </c>
    </row>
    <row r="13" spans="2:7" ht="15.75" customHeight="1" thickTop="1">
      <c r="B13" s="429" t="s">
        <v>154</v>
      </c>
      <c r="C13" s="430"/>
      <c r="D13" s="127"/>
      <c r="E13" s="127"/>
      <c r="F13" s="127"/>
      <c r="G13" s="275"/>
    </row>
    <row r="14" spans="2:7" ht="17.25" customHeight="1">
      <c r="B14" s="431" t="s">
        <v>416</v>
      </c>
      <c r="C14" s="432"/>
      <c r="D14" s="128" t="s">
        <v>373</v>
      </c>
      <c r="E14" s="128"/>
      <c r="F14" s="145">
        <v>519145963745</v>
      </c>
      <c r="G14" s="143">
        <f>233359537065+208089287995</f>
        <v>441448825060</v>
      </c>
    </row>
    <row r="15" spans="2:7" ht="17.25" customHeight="1">
      <c r="B15" s="431" t="s">
        <v>417</v>
      </c>
      <c r="C15" s="432"/>
      <c r="D15" s="128" t="s">
        <v>418</v>
      </c>
      <c r="E15" s="128"/>
      <c r="F15" s="145">
        <v>444469016935</v>
      </c>
      <c r="G15" s="143">
        <f>193405601729+196014767047</f>
        <v>389420368776</v>
      </c>
    </row>
    <row r="16" spans="2:7" ht="17.25" customHeight="1">
      <c r="B16" s="431" t="s">
        <v>419</v>
      </c>
      <c r="C16" s="432"/>
      <c r="D16" s="128" t="s">
        <v>376</v>
      </c>
      <c r="E16" s="128"/>
      <c r="F16" s="145">
        <v>5256241502</v>
      </c>
      <c r="G16" s="143">
        <f>1739341337+3005822245</f>
        <v>4745163582</v>
      </c>
    </row>
    <row r="17" spans="2:7" ht="17.25" customHeight="1">
      <c r="B17" s="431" t="s">
        <v>420</v>
      </c>
      <c r="C17" s="432"/>
      <c r="D17" s="128" t="s">
        <v>421</v>
      </c>
      <c r="E17" s="128"/>
      <c r="F17" s="145">
        <v>2183785593</v>
      </c>
      <c r="G17" s="143">
        <f>509568133+750325891</f>
        <v>1259894024</v>
      </c>
    </row>
    <row r="18" spans="2:7" ht="17.25" customHeight="1">
      <c r="B18" s="431" t="s">
        <v>422</v>
      </c>
      <c r="C18" s="432"/>
      <c r="D18" s="128" t="s">
        <v>423</v>
      </c>
      <c r="E18" s="128"/>
      <c r="F18" s="145">
        <v>2139402306</v>
      </c>
      <c r="G18" s="143">
        <f>1189787632+1050000000</f>
        <v>2239787632</v>
      </c>
    </row>
    <row r="19" spans="2:7" ht="17.25" customHeight="1">
      <c r="B19" s="431" t="s">
        <v>424</v>
      </c>
      <c r="C19" s="432"/>
      <c r="D19" s="128" t="s">
        <v>425</v>
      </c>
      <c r="E19" s="128"/>
      <c r="F19" s="145">
        <f>82847514570+4309597</f>
        <v>82851824167</v>
      </c>
      <c r="G19" s="143">
        <f>42262964933+36687599503</f>
        <v>78950564436</v>
      </c>
    </row>
    <row r="20" spans="2:7" ht="17.25" customHeight="1">
      <c r="B20" s="431" t="s">
        <v>427</v>
      </c>
      <c r="C20" s="432"/>
      <c r="D20" s="128" t="s">
        <v>428</v>
      </c>
      <c r="E20" s="128"/>
      <c r="F20" s="145">
        <f>135765574009+155220000</f>
        <v>135920794009</v>
      </c>
      <c r="G20" s="143">
        <f>62725854218+57210277205</f>
        <v>119936131423</v>
      </c>
    </row>
    <row r="21" spans="2:7" ht="17.25" customHeight="1">
      <c r="B21" s="433" t="s">
        <v>429</v>
      </c>
      <c r="C21" s="434"/>
      <c r="D21" s="131">
        <v>20</v>
      </c>
      <c r="E21" s="131"/>
      <c r="F21" s="144">
        <f>+F14+F19-F15-F16-F17-F18-F20</f>
        <v>12028547567</v>
      </c>
      <c r="G21" s="235">
        <f>+G14+G19-G15-G16-G17-G18-G20</f>
        <v>2798044059</v>
      </c>
    </row>
    <row r="22" spans="2:7" ht="4.5" customHeight="1" hidden="1">
      <c r="B22" s="132"/>
      <c r="C22" s="133"/>
      <c r="D22" s="134"/>
      <c r="E22" s="134"/>
      <c r="F22" s="135"/>
      <c r="G22" s="136"/>
    </row>
    <row r="23" spans="2:7" ht="0.75" customHeight="1" hidden="1">
      <c r="B23" s="433"/>
      <c r="C23" s="434"/>
      <c r="D23" s="131"/>
      <c r="E23" s="131"/>
      <c r="F23" s="129"/>
      <c r="G23" s="130"/>
    </row>
    <row r="24" spans="2:7" ht="14.25" customHeight="1">
      <c r="B24" s="433" t="s">
        <v>155</v>
      </c>
      <c r="C24" s="435"/>
      <c r="D24" s="128"/>
      <c r="E24" s="128"/>
      <c r="F24" s="129"/>
      <c r="G24" s="130"/>
    </row>
    <row r="25" spans="2:7" ht="17.25" customHeight="1">
      <c r="B25" s="431" t="s">
        <v>430</v>
      </c>
      <c r="C25" s="432"/>
      <c r="D25" s="128">
        <v>21</v>
      </c>
      <c r="E25" s="128"/>
      <c r="F25" s="145">
        <v>8083806653</v>
      </c>
      <c r="G25" s="143">
        <f>344109022+612878409</f>
        <v>956987431</v>
      </c>
    </row>
    <row r="26" spans="2:7" ht="17.25" customHeight="1">
      <c r="B26" s="431" t="s">
        <v>431</v>
      </c>
      <c r="C26" s="432"/>
      <c r="D26" s="128">
        <v>22</v>
      </c>
      <c r="E26" s="128"/>
      <c r="F26" s="145"/>
      <c r="G26" s="143">
        <v>61904761</v>
      </c>
    </row>
    <row r="27" spans="2:7" ht="17.25" customHeight="1">
      <c r="B27" s="431" t="s">
        <v>432</v>
      </c>
      <c r="C27" s="432"/>
      <c r="D27" s="128">
        <v>23</v>
      </c>
      <c r="E27" s="128"/>
      <c r="F27" s="145">
        <v>2000000000</v>
      </c>
      <c r="G27" s="143"/>
    </row>
    <row r="28" spans="2:7" ht="16.5" customHeight="1">
      <c r="B28" s="431" t="s">
        <v>433</v>
      </c>
      <c r="C28" s="432"/>
      <c r="D28" s="128">
        <v>24</v>
      </c>
      <c r="E28" s="128"/>
      <c r="F28" s="145"/>
      <c r="G28" s="143"/>
    </row>
    <row r="29" spans="2:7" ht="17.25" customHeight="1">
      <c r="B29" s="431" t="s">
        <v>434</v>
      </c>
      <c r="C29" s="432"/>
      <c r="D29" s="128">
        <v>25</v>
      </c>
      <c r="E29" s="128"/>
      <c r="F29" s="145">
        <v>25761784925</v>
      </c>
      <c r="G29" s="143">
        <f>63960000+197411380</f>
        <v>261371380</v>
      </c>
    </row>
    <row r="30" spans="2:7" ht="17.25" customHeight="1">
      <c r="B30" s="431" t="s">
        <v>435</v>
      </c>
      <c r="C30" s="432"/>
      <c r="D30" s="128" t="s">
        <v>383</v>
      </c>
      <c r="E30" s="128"/>
      <c r="F30" s="145">
        <v>16159251244</v>
      </c>
      <c r="G30" s="143"/>
    </row>
    <row r="31" spans="2:7" ht="17.25" customHeight="1">
      <c r="B31" s="431" t="s">
        <v>436</v>
      </c>
      <c r="C31" s="432"/>
      <c r="D31" s="128" t="s">
        <v>437</v>
      </c>
      <c r="E31" s="128"/>
      <c r="F31" s="145">
        <v>2628892362</v>
      </c>
      <c r="G31" s="143">
        <f>591605258+362228472</f>
        <v>953833730</v>
      </c>
    </row>
    <row r="32" spans="2:7" ht="17.25" customHeight="1">
      <c r="B32" s="436" t="s">
        <v>438</v>
      </c>
      <c r="C32" s="437"/>
      <c r="D32" s="131">
        <v>30</v>
      </c>
      <c r="E32" s="131"/>
      <c r="F32" s="144">
        <f>+F26+F31-F25-F29+F30-F27</f>
        <v>-17057447972</v>
      </c>
      <c r="G32" s="235">
        <f>+G26+G31-G25-G29</f>
        <v>-202620320</v>
      </c>
    </row>
    <row r="33" spans="2:7" ht="4.5" customHeight="1" hidden="1">
      <c r="B33" s="132"/>
      <c r="C33" s="133"/>
      <c r="D33" s="134"/>
      <c r="E33" s="134"/>
      <c r="F33" s="135"/>
      <c r="G33" s="136"/>
    </row>
    <row r="34" spans="2:7" ht="18" customHeight="1" hidden="1">
      <c r="B34" s="436"/>
      <c r="C34" s="437"/>
      <c r="D34" s="131"/>
      <c r="E34" s="131"/>
      <c r="F34" s="129"/>
      <c r="G34" s="130"/>
    </row>
    <row r="35" spans="2:7" ht="15" customHeight="1">
      <c r="B35" s="433" t="s">
        <v>156</v>
      </c>
      <c r="C35" s="435"/>
      <c r="D35" s="128"/>
      <c r="E35" s="128"/>
      <c r="F35" s="129"/>
      <c r="G35" s="130"/>
    </row>
    <row r="36" spans="2:7" ht="17.25" customHeight="1">
      <c r="B36" s="431" t="s">
        <v>85</v>
      </c>
      <c r="C36" s="432"/>
      <c r="D36" s="128">
        <v>31</v>
      </c>
      <c r="E36" s="128"/>
      <c r="F36" s="129"/>
      <c r="G36" s="130"/>
    </row>
    <row r="37" spans="2:7" ht="30.75" customHeight="1">
      <c r="B37" s="431" t="s">
        <v>86</v>
      </c>
      <c r="C37" s="432"/>
      <c r="D37" s="137">
        <v>32</v>
      </c>
      <c r="E37" s="137"/>
      <c r="F37" s="236"/>
      <c r="G37" s="138"/>
    </row>
    <row r="38" spans="2:7" ht="17.25" customHeight="1">
      <c r="B38" s="431" t="s">
        <v>439</v>
      </c>
      <c r="C38" s="432"/>
      <c r="D38" s="128">
        <v>33</v>
      </c>
      <c r="E38" s="128"/>
      <c r="F38" s="145">
        <v>32181212900</v>
      </c>
      <c r="G38" s="143">
        <f>14839827600+1297163000</f>
        <v>16136990600</v>
      </c>
    </row>
    <row r="39" spans="2:7" ht="17.25" customHeight="1">
      <c r="B39" s="431" t="s">
        <v>440</v>
      </c>
      <c r="C39" s="432"/>
      <c r="D39" s="128">
        <v>34</v>
      </c>
      <c r="E39" s="128"/>
      <c r="F39" s="145">
        <v>20773421500</v>
      </c>
      <c r="G39" s="143">
        <f>4411980000+11617965000</f>
        <v>16029945000</v>
      </c>
    </row>
    <row r="40" spans="2:7" ht="17.25" customHeight="1">
      <c r="B40" s="431" t="s">
        <v>441</v>
      </c>
      <c r="C40" s="432"/>
      <c r="D40" s="128">
        <v>35</v>
      </c>
      <c r="E40" s="128"/>
      <c r="F40" s="129"/>
      <c r="G40" s="130"/>
    </row>
    <row r="41" spans="2:7" ht="17.25" customHeight="1">
      <c r="B41" s="431" t="s">
        <v>442</v>
      </c>
      <c r="C41" s="432"/>
      <c r="D41" s="128">
        <v>36</v>
      </c>
      <c r="E41" s="128"/>
      <c r="F41" s="145">
        <v>1846180800</v>
      </c>
      <c r="G41" s="143">
        <f>1041471500+1319193800</f>
        <v>2360665300</v>
      </c>
    </row>
    <row r="42" spans="2:7" ht="17.25" customHeight="1">
      <c r="B42" s="436" t="s">
        <v>443</v>
      </c>
      <c r="C42" s="437"/>
      <c r="D42" s="131">
        <v>40</v>
      </c>
      <c r="E42" s="131"/>
      <c r="F42" s="144">
        <f>-F37+F38-F39-F41</f>
        <v>9561610600</v>
      </c>
      <c r="G42" s="235">
        <f>+G38-G39-G41</f>
        <v>-2253619700</v>
      </c>
    </row>
    <row r="43" spans="2:7" ht="17.25" customHeight="1">
      <c r="B43" s="436" t="s">
        <v>444</v>
      </c>
      <c r="C43" s="437"/>
      <c r="D43" s="131">
        <v>50</v>
      </c>
      <c r="E43" s="131"/>
      <c r="F43" s="144">
        <f>+F21+F32+F42</f>
        <v>4532710195</v>
      </c>
      <c r="G43" s="235">
        <f>+G21+G32+G42</f>
        <v>341804039</v>
      </c>
    </row>
    <row r="44" spans="2:7" ht="17.25" customHeight="1">
      <c r="B44" s="436" t="s">
        <v>445</v>
      </c>
      <c r="C44" s="437"/>
      <c r="D44" s="131">
        <v>60</v>
      </c>
      <c r="E44" s="131"/>
      <c r="F44" s="145">
        <v>7118435200</v>
      </c>
      <c r="G44" s="143">
        <v>4612496734</v>
      </c>
    </row>
    <row r="45" spans="2:7" ht="18" customHeight="1" hidden="1" thickBot="1">
      <c r="B45" s="431" t="s">
        <v>470</v>
      </c>
      <c r="C45" s="432"/>
      <c r="D45" s="139" t="s">
        <v>471</v>
      </c>
      <c r="E45" s="139"/>
      <c r="F45" s="140"/>
      <c r="G45" s="141"/>
    </row>
    <row r="46" spans="2:7" ht="17.25" customHeight="1" thickBot="1">
      <c r="B46" s="441" t="s">
        <v>472</v>
      </c>
      <c r="C46" s="442"/>
      <c r="D46" s="142">
        <v>70</v>
      </c>
      <c r="E46" s="142" t="s">
        <v>473</v>
      </c>
      <c r="F46" s="146">
        <f>+F44+F43</f>
        <v>11651145395</v>
      </c>
      <c r="G46" s="146">
        <f>+G44+G43</f>
        <v>4954300773</v>
      </c>
    </row>
    <row r="47" spans="2:7" ht="17.25" customHeight="1" thickTop="1">
      <c r="B47" s="438" t="s">
        <v>118</v>
      </c>
      <c r="C47" s="438"/>
      <c r="D47" s="438"/>
      <c r="E47" s="438"/>
      <c r="F47" s="438"/>
      <c r="G47" s="438"/>
    </row>
    <row r="48" spans="2:7" ht="14.25" customHeight="1">
      <c r="B48" s="443" t="s">
        <v>474</v>
      </c>
      <c r="C48" s="443"/>
      <c r="D48" s="443"/>
      <c r="E48" s="443"/>
      <c r="F48" s="443"/>
      <c r="G48" s="443"/>
    </row>
    <row r="49" spans="2:7" ht="12" customHeight="1">
      <c r="B49" s="439" t="s">
        <v>629</v>
      </c>
      <c r="C49" s="439"/>
      <c r="D49" s="439"/>
      <c r="E49" s="439"/>
      <c r="F49" s="439"/>
      <c r="G49" s="439"/>
    </row>
    <row r="53" spans="2:7" ht="16.5" customHeight="1">
      <c r="B53" s="440" t="s">
        <v>193</v>
      </c>
      <c r="C53" s="440"/>
      <c r="D53" s="440"/>
      <c r="E53" s="440"/>
      <c r="F53" s="440" t="s">
        <v>194</v>
      </c>
      <c r="G53" s="440"/>
    </row>
  </sheetData>
  <mergeCells count="47">
    <mergeCell ref="B49:G49"/>
    <mergeCell ref="B53:E53"/>
    <mergeCell ref="F53:G53"/>
    <mergeCell ref="B21:C21"/>
    <mergeCell ref="B32:C32"/>
    <mergeCell ref="B46:C46"/>
    <mergeCell ref="B48:G48"/>
    <mergeCell ref="B43:C43"/>
    <mergeCell ref="B44:C44"/>
    <mergeCell ref="B45:C45"/>
    <mergeCell ref="B42:C42"/>
    <mergeCell ref="B47:G47"/>
    <mergeCell ref="B38:C38"/>
    <mergeCell ref="B39:C39"/>
    <mergeCell ref="B40:C40"/>
    <mergeCell ref="B41:C41"/>
    <mergeCell ref="B37:C37"/>
    <mergeCell ref="B29:C29"/>
    <mergeCell ref="B30:C30"/>
    <mergeCell ref="B31:C31"/>
    <mergeCell ref="B34:C34"/>
    <mergeCell ref="B35:C35"/>
    <mergeCell ref="B36:C36"/>
    <mergeCell ref="B25:C25"/>
    <mergeCell ref="B26:C26"/>
    <mergeCell ref="B27:C27"/>
    <mergeCell ref="B28:C28"/>
    <mergeCell ref="B20:C20"/>
    <mergeCell ref="B23:C23"/>
    <mergeCell ref="B24:C24"/>
    <mergeCell ref="B16:C16"/>
    <mergeCell ref="B17:C17"/>
    <mergeCell ref="B18:C18"/>
    <mergeCell ref="B19:C19"/>
    <mergeCell ref="B12:C12"/>
    <mergeCell ref="B13:C13"/>
    <mergeCell ref="B14:C14"/>
    <mergeCell ref="B15:C15"/>
    <mergeCell ref="B8:G8"/>
    <mergeCell ref="B10:C10"/>
    <mergeCell ref="F2:G2"/>
    <mergeCell ref="F3:G3"/>
    <mergeCell ref="B6:G6"/>
    <mergeCell ref="B7:G7"/>
    <mergeCell ref="C3:D3"/>
    <mergeCell ref="F5:G5"/>
    <mergeCell ref="F10:G10"/>
  </mergeCells>
  <printOptions/>
  <pageMargins left="0.43" right="0.24" top="0.17" bottom="0.17" header="0.19" footer="0.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4"/>
  <sheetViews>
    <sheetView zoomScale="130" zoomScaleNormal="130" workbookViewId="0" topLeftCell="A32">
      <selection activeCell="E11" sqref="E11"/>
    </sheetView>
  </sheetViews>
  <sheetFormatPr defaultColWidth="9.140625" defaultRowHeight="12.75"/>
  <cols>
    <col min="1" max="1" width="14.421875" style="0" customWidth="1"/>
    <col min="2" max="2" width="9.8515625" style="0" customWidth="1"/>
    <col min="3" max="3" width="8.140625" style="0" customWidth="1"/>
    <col min="4" max="4" width="9.421875" style="0" customWidth="1"/>
    <col min="6" max="6" width="3.140625" style="0" customWidth="1"/>
    <col min="7" max="7" width="26.57421875" style="0" customWidth="1"/>
    <col min="8" max="8" width="22.8515625" style="0" customWidth="1"/>
    <col min="9" max="9" width="17.28125" style="0" customWidth="1"/>
  </cols>
  <sheetData>
    <row r="1" spans="1:10" ht="14.25">
      <c r="A1" s="47"/>
      <c r="B1" s="7" t="s">
        <v>166</v>
      </c>
      <c r="C1" s="25"/>
      <c r="G1" s="47" t="s">
        <v>630</v>
      </c>
      <c r="I1" s="25"/>
      <c r="J1" s="25"/>
    </row>
    <row r="2" spans="1:7" ht="15.75">
      <c r="A2" s="47"/>
      <c r="B2" s="349" t="s">
        <v>167</v>
      </c>
      <c r="C2" s="349"/>
      <c r="D2" s="349"/>
      <c r="E2" s="349"/>
      <c r="G2" s="7" t="s">
        <v>359</v>
      </c>
    </row>
    <row r="3" ht="14.25">
      <c r="G3" s="7" t="s">
        <v>360</v>
      </c>
    </row>
    <row r="6" spans="1:9" ht="23.25">
      <c r="A6" s="414" t="s">
        <v>63</v>
      </c>
      <c r="B6" s="414"/>
      <c r="C6" s="414"/>
      <c r="D6" s="414"/>
      <c r="E6" s="414"/>
      <c r="F6" s="414"/>
      <c r="G6" s="414"/>
      <c r="H6" s="414"/>
      <c r="I6" s="45"/>
    </row>
    <row r="7" spans="1:8" ht="18">
      <c r="A7" s="355" t="s">
        <v>119</v>
      </c>
      <c r="B7" s="355"/>
      <c r="C7" s="355"/>
      <c r="D7" s="355"/>
      <c r="E7" s="355"/>
      <c r="F7" s="355"/>
      <c r="G7" s="355"/>
      <c r="H7" s="355"/>
    </row>
    <row r="8" spans="1:8" ht="18">
      <c r="A8" s="49"/>
      <c r="B8" s="49"/>
      <c r="C8" s="49"/>
      <c r="D8" s="49"/>
      <c r="E8" s="49"/>
      <c r="F8" s="49"/>
      <c r="G8" s="49"/>
      <c r="H8" s="49"/>
    </row>
    <row r="10" spans="1:10" ht="15.75">
      <c r="A10" s="443" t="s">
        <v>216</v>
      </c>
      <c r="B10" s="443"/>
      <c r="C10" s="443"/>
      <c r="D10" s="443"/>
      <c r="E10" s="445"/>
      <c r="F10" s="445"/>
      <c r="G10" s="54"/>
      <c r="H10" s="54"/>
      <c r="I10" s="54"/>
      <c r="J10" s="54"/>
    </row>
    <row r="11" spans="1:10" ht="15.75">
      <c r="A11" s="46"/>
      <c r="B11" s="46"/>
      <c r="C11" s="46"/>
      <c r="D11" s="46"/>
      <c r="E11" s="60"/>
      <c r="F11" s="60"/>
      <c r="G11" s="54"/>
      <c r="H11" s="54"/>
      <c r="I11" s="54"/>
      <c r="J11" s="54"/>
    </row>
    <row r="12" spans="1:10" ht="15.75">
      <c r="A12" s="12" t="s">
        <v>631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0" ht="15.75">
      <c r="A13" s="12"/>
      <c r="B13" s="54"/>
      <c r="C13" s="54"/>
      <c r="D13" s="54"/>
      <c r="E13" s="54"/>
      <c r="F13" s="54"/>
      <c r="G13" s="54"/>
      <c r="H13" s="54"/>
      <c r="I13" s="54"/>
      <c r="J13" s="54"/>
    </row>
    <row r="14" spans="1:10" ht="14.25">
      <c r="A14" s="7" t="s">
        <v>495</v>
      </c>
      <c r="B14" s="54"/>
      <c r="C14" s="54"/>
      <c r="D14" s="54"/>
      <c r="E14" s="54"/>
      <c r="F14" s="54"/>
      <c r="G14" s="54"/>
      <c r="H14" s="54"/>
      <c r="I14" s="54"/>
      <c r="J14" s="54"/>
    </row>
    <row r="15" spans="1:10" ht="14.25">
      <c r="A15" s="7" t="s">
        <v>496</v>
      </c>
      <c r="B15" s="54"/>
      <c r="C15" s="54"/>
      <c r="D15" s="54"/>
      <c r="E15" s="54"/>
      <c r="F15" s="54"/>
      <c r="G15" s="54"/>
      <c r="H15" s="54"/>
      <c r="I15" s="54"/>
      <c r="J15" s="54"/>
    </row>
    <row r="16" spans="1:10" ht="14.25">
      <c r="A16" s="7" t="s">
        <v>497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1:10" ht="14.25">
      <c r="A17" s="7"/>
      <c r="B17" s="54"/>
      <c r="C17" s="54"/>
      <c r="D17" s="54"/>
      <c r="E17" s="54"/>
      <c r="F17" s="54"/>
      <c r="G17" s="54"/>
      <c r="H17" s="54"/>
      <c r="I17" s="54"/>
      <c r="J17" s="54"/>
    </row>
    <row r="18" spans="1:10" ht="15.75">
      <c r="A18" s="12" t="s">
        <v>632</v>
      </c>
      <c r="B18" s="54"/>
      <c r="C18" s="7" t="s">
        <v>87</v>
      </c>
      <c r="D18" s="54"/>
      <c r="E18" s="54"/>
      <c r="F18" s="54"/>
      <c r="G18" s="54"/>
      <c r="H18" s="54"/>
      <c r="I18" s="54"/>
      <c r="J18" s="54"/>
    </row>
    <row r="19" spans="1:10" ht="15.75">
      <c r="A19" s="12"/>
      <c r="B19" s="54"/>
      <c r="C19" s="54"/>
      <c r="D19" s="54"/>
      <c r="E19" s="54"/>
      <c r="F19" s="54"/>
      <c r="G19" s="54"/>
      <c r="H19" s="54"/>
      <c r="I19" s="54"/>
      <c r="J19" s="54"/>
    </row>
    <row r="20" s="12" customFormat="1" ht="15.75">
      <c r="A20" s="12" t="s">
        <v>494</v>
      </c>
    </row>
    <row r="21" s="12" customFormat="1" ht="15.75"/>
    <row r="22" spans="1:10" ht="14.25">
      <c r="A22" s="7" t="s">
        <v>498</v>
      </c>
      <c r="B22" s="54"/>
      <c r="C22" s="54"/>
      <c r="D22" s="54"/>
      <c r="E22" s="54"/>
      <c r="F22" s="54"/>
      <c r="G22" s="54"/>
      <c r="H22" s="54"/>
      <c r="I22" s="54"/>
      <c r="J22" s="54"/>
    </row>
    <row r="23" spans="1:10" ht="14.25">
      <c r="A23" s="7" t="s">
        <v>499</v>
      </c>
      <c r="B23" s="54"/>
      <c r="C23" s="54"/>
      <c r="D23" s="54"/>
      <c r="E23" s="54"/>
      <c r="F23" s="54"/>
      <c r="G23" s="54"/>
      <c r="H23" s="54"/>
      <c r="I23" s="54"/>
      <c r="J23" s="54"/>
    </row>
    <row r="24" spans="1:10" ht="14.25">
      <c r="A24" s="7" t="s">
        <v>500</v>
      </c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14.25">
      <c r="A25" s="7" t="s">
        <v>501</v>
      </c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4.25">
      <c r="A26" s="7" t="s">
        <v>502</v>
      </c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4.25">
      <c r="A27" s="7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4.25">
      <c r="A28" s="7" t="s">
        <v>248</v>
      </c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15.75">
      <c r="A29" s="12"/>
      <c r="B29" s="54"/>
      <c r="C29" s="54"/>
      <c r="D29" s="54"/>
      <c r="E29" s="54"/>
      <c r="F29" s="54"/>
      <c r="G29" s="54"/>
      <c r="H29" s="54"/>
      <c r="I29" s="54"/>
      <c r="J29" s="54"/>
    </row>
    <row r="30" spans="1:10" ht="15.75">
      <c r="A30" s="12" t="s">
        <v>67</v>
      </c>
      <c r="B30" s="12"/>
      <c r="C30" s="12"/>
      <c r="D30" s="12"/>
      <c r="E30" s="12"/>
      <c r="F30" s="54"/>
      <c r="G30" s="54"/>
      <c r="H30" s="54"/>
      <c r="I30" s="54"/>
      <c r="J30" s="54"/>
    </row>
    <row r="31" spans="1:10" ht="15.75">
      <c r="A31" s="12" t="s">
        <v>129</v>
      </c>
      <c r="B31" s="54"/>
      <c r="C31" s="54"/>
      <c r="D31" s="54"/>
      <c r="E31" s="54"/>
      <c r="F31" s="54"/>
      <c r="G31" s="54"/>
      <c r="H31" s="54"/>
      <c r="I31" s="54"/>
      <c r="J31" s="54"/>
    </row>
    <row r="32" spans="1:10" ht="15.75">
      <c r="A32" s="12"/>
      <c r="B32" s="54"/>
      <c r="C32" s="54"/>
      <c r="D32" s="54"/>
      <c r="E32" s="54"/>
      <c r="F32" s="54"/>
      <c r="G32" s="54"/>
      <c r="H32" s="54"/>
      <c r="I32" s="54"/>
      <c r="J32" s="54"/>
    </row>
    <row r="33" spans="1:10" ht="14.25">
      <c r="A33" s="7" t="s">
        <v>230</v>
      </c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14.25">
      <c r="A34" s="7"/>
      <c r="B34" s="54"/>
      <c r="C34" s="54"/>
      <c r="D34" s="54"/>
      <c r="E34" s="54"/>
      <c r="F34" s="54"/>
      <c r="G34" s="54"/>
      <c r="H34" s="54"/>
      <c r="I34" s="54"/>
      <c r="J34" s="54"/>
    </row>
    <row r="35" spans="1:10" ht="15.75">
      <c r="A35" s="12" t="s">
        <v>633</v>
      </c>
      <c r="B35" s="54"/>
      <c r="C35" s="54"/>
      <c r="D35" s="54"/>
      <c r="E35" s="54"/>
      <c r="F35" s="54"/>
      <c r="G35" s="54"/>
      <c r="H35" s="54"/>
      <c r="I35" s="54"/>
      <c r="J35" s="54"/>
    </row>
    <row r="36" spans="1:10" ht="15.75">
      <c r="A36" s="12"/>
      <c r="B36" s="54"/>
      <c r="C36" s="54"/>
      <c r="D36" s="54"/>
      <c r="E36" s="54"/>
      <c r="F36" s="54"/>
      <c r="G36" s="54"/>
      <c r="H36" s="54"/>
      <c r="I36" s="54"/>
      <c r="J36" s="54"/>
    </row>
    <row r="37" spans="1:10" ht="14.25">
      <c r="A37" s="7" t="s">
        <v>130</v>
      </c>
      <c r="B37" s="54"/>
      <c r="C37" s="54"/>
      <c r="D37" s="54"/>
      <c r="E37" s="54"/>
      <c r="F37" s="54"/>
      <c r="G37" s="54"/>
      <c r="H37" s="54"/>
      <c r="I37" s="54"/>
      <c r="J37" s="54"/>
    </row>
    <row r="38" spans="1:10" ht="14.25">
      <c r="A38" s="7"/>
      <c r="B38" s="54"/>
      <c r="C38" s="54"/>
      <c r="D38" s="54"/>
      <c r="E38" s="54"/>
      <c r="F38" s="54"/>
      <c r="G38" s="54"/>
      <c r="H38" s="54"/>
      <c r="I38" s="54"/>
      <c r="J38" s="54"/>
    </row>
    <row r="39" spans="1:10" ht="14.25">
      <c r="A39" s="7" t="s">
        <v>131</v>
      </c>
      <c r="B39" s="54"/>
      <c r="C39" s="54"/>
      <c r="D39" s="54"/>
      <c r="E39" s="54"/>
      <c r="F39" s="54"/>
      <c r="G39" s="54"/>
      <c r="H39" s="54"/>
      <c r="I39" s="54"/>
      <c r="J39" s="54"/>
    </row>
    <row r="40" spans="1:10" ht="14.25">
      <c r="A40" s="7" t="s">
        <v>220</v>
      </c>
      <c r="B40" s="54"/>
      <c r="C40" s="54"/>
      <c r="D40" s="54"/>
      <c r="E40" s="54"/>
      <c r="F40" s="54"/>
      <c r="G40" s="54"/>
      <c r="H40" s="54"/>
      <c r="I40" s="54"/>
      <c r="J40" s="54"/>
    </row>
    <row r="41" spans="1:10" ht="14.25">
      <c r="A41" s="7" t="s">
        <v>221</v>
      </c>
      <c r="B41" s="54"/>
      <c r="C41" s="54"/>
      <c r="D41" s="54"/>
      <c r="E41" s="54"/>
      <c r="F41" s="54"/>
      <c r="G41" s="54"/>
      <c r="H41" s="54"/>
      <c r="I41" s="54"/>
      <c r="J41" s="54"/>
    </row>
    <row r="42" spans="1:10" ht="14.25">
      <c r="A42" s="7"/>
      <c r="B42" s="54"/>
      <c r="C42" s="54"/>
      <c r="D42" s="54"/>
      <c r="E42" s="54"/>
      <c r="F42" s="54"/>
      <c r="G42" s="54"/>
      <c r="H42" s="54"/>
      <c r="I42" s="54"/>
      <c r="J42" s="54"/>
    </row>
    <row r="43" spans="1:10" ht="14.25">
      <c r="A43" s="7" t="s">
        <v>247</v>
      </c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4.25">
      <c r="A44" s="7"/>
      <c r="B44" s="54"/>
      <c r="C44" s="54"/>
      <c r="D44" s="54"/>
      <c r="E44" s="54"/>
      <c r="F44" s="54"/>
      <c r="G44" s="54"/>
      <c r="H44" s="54"/>
      <c r="I44" s="54"/>
      <c r="J44" s="54"/>
    </row>
    <row r="45" spans="1:10" ht="14.25" hidden="1">
      <c r="A45" s="7"/>
      <c r="B45" s="54"/>
      <c r="C45" s="54"/>
      <c r="D45" s="54"/>
      <c r="E45" s="54"/>
      <c r="F45" s="54"/>
      <c r="G45" s="54"/>
      <c r="H45" s="54"/>
      <c r="I45" s="54"/>
      <c r="J45" s="54"/>
    </row>
    <row r="46" spans="1:10" ht="15.75" hidden="1">
      <c r="A46" s="12" t="s">
        <v>68</v>
      </c>
      <c r="B46" s="12"/>
      <c r="C46" s="12"/>
      <c r="D46" s="54"/>
      <c r="E46" s="54"/>
      <c r="F46" s="54"/>
      <c r="G46" s="54"/>
      <c r="H46" s="54"/>
      <c r="I46" s="54"/>
      <c r="J46" s="54"/>
    </row>
    <row r="47" spans="1:10" ht="15.75" hidden="1">
      <c r="A47" s="12"/>
      <c r="B47" s="12"/>
      <c r="C47" s="12"/>
      <c r="D47" s="54"/>
      <c r="E47" s="54"/>
      <c r="F47" s="54"/>
      <c r="G47" s="54"/>
      <c r="H47" s="54"/>
      <c r="I47" s="54"/>
      <c r="J47" s="54"/>
    </row>
    <row r="48" spans="1:10" ht="15.75" hidden="1">
      <c r="A48" s="12" t="s">
        <v>634</v>
      </c>
      <c r="B48" s="54"/>
      <c r="C48" s="54"/>
      <c r="D48" s="54"/>
      <c r="E48" s="54"/>
      <c r="F48" s="54"/>
      <c r="G48" s="54"/>
      <c r="H48" s="54"/>
      <c r="I48" s="54"/>
      <c r="J48" s="54"/>
    </row>
    <row r="49" spans="1:10" ht="15.75" hidden="1">
      <c r="A49" s="12"/>
      <c r="B49" s="54"/>
      <c r="C49" s="54"/>
      <c r="D49" s="54"/>
      <c r="E49" s="54"/>
      <c r="F49" s="54"/>
      <c r="G49" s="54"/>
      <c r="H49" s="54"/>
      <c r="I49" s="54"/>
      <c r="J49" s="54"/>
    </row>
    <row r="50" spans="1:10" ht="14.25" hidden="1">
      <c r="A50" s="7" t="s">
        <v>33</v>
      </c>
      <c r="B50" s="54"/>
      <c r="C50" s="54"/>
      <c r="D50" s="54"/>
      <c r="E50" s="54"/>
      <c r="F50" s="54"/>
      <c r="G50" s="54"/>
      <c r="H50" s="54"/>
      <c r="I50" s="54"/>
      <c r="J50" s="54"/>
    </row>
    <row r="51" spans="1:10" ht="14.25" hidden="1">
      <c r="A51" s="7" t="s">
        <v>34</v>
      </c>
      <c r="B51" s="54"/>
      <c r="C51" s="54"/>
      <c r="D51" s="54"/>
      <c r="E51" s="54"/>
      <c r="F51" s="54"/>
      <c r="G51" s="54"/>
      <c r="H51" s="54"/>
      <c r="I51" s="54"/>
      <c r="J51" s="54"/>
    </row>
    <row r="52" spans="1:10" ht="14.25" hidden="1">
      <c r="A52" s="7"/>
      <c r="B52" s="54"/>
      <c r="C52" s="54"/>
      <c r="D52" s="54"/>
      <c r="E52" s="54"/>
      <c r="F52" s="54"/>
      <c r="G52" s="54"/>
      <c r="H52" s="54"/>
      <c r="I52" s="54"/>
      <c r="J52" s="54"/>
    </row>
    <row r="53" spans="1:10" ht="14.25" hidden="1">
      <c r="A53" s="7"/>
      <c r="B53" s="54"/>
      <c r="C53" s="54"/>
      <c r="D53" s="54"/>
      <c r="E53" s="54"/>
      <c r="F53" s="54"/>
      <c r="G53" s="54"/>
      <c r="H53" s="54"/>
      <c r="I53" s="54"/>
      <c r="J53" s="54"/>
    </row>
    <row r="54" spans="1:10" ht="15.75" hidden="1">
      <c r="A54" s="12" t="s">
        <v>635</v>
      </c>
      <c r="B54" s="54"/>
      <c r="C54" s="54"/>
      <c r="D54" s="7" t="s">
        <v>132</v>
      </c>
      <c r="E54" s="54"/>
      <c r="F54" s="54"/>
      <c r="G54" s="54"/>
      <c r="H54" s="54"/>
      <c r="I54" s="54"/>
      <c r="J54" s="54"/>
    </row>
    <row r="55" spans="1:10" ht="14.25" hidden="1">
      <c r="A55" s="7" t="s">
        <v>222</v>
      </c>
      <c r="B55" s="54"/>
      <c r="C55" s="54"/>
      <c r="D55" s="54"/>
      <c r="E55" s="54"/>
      <c r="F55" s="54"/>
      <c r="G55" s="54"/>
      <c r="H55" s="54"/>
      <c r="I55" s="54"/>
      <c r="J55" s="54"/>
    </row>
    <row r="56" spans="1:10" ht="14.25" hidden="1">
      <c r="A56" s="7" t="s">
        <v>223</v>
      </c>
      <c r="B56" s="54"/>
      <c r="C56" s="54"/>
      <c r="D56" s="54"/>
      <c r="E56" s="54"/>
      <c r="F56" s="54"/>
      <c r="G56" s="54"/>
      <c r="H56" s="54"/>
      <c r="I56" s="54"/>
      <c r="J56" s="54"/>
    </row>
    <row r="57" spans="1:10" ht="14.25" hidden="1">
      <c r="A57" s="7"/>
      <c r="B57" s="54"/>
      <c r="C57" s="54"/>
      <c r="D57" s="54"/>
      <c r="E57" s="54"/>
      <c r="F57" s="54"/>
      <c r="G57" s="54"/>
      <c r="H57" s="54"/>
      <c r="I57" s="54"/>
      <c r="J57" s="54"/>
    </row>
    <row r="58" spans="1:10" ht="14.25" hidden="1">
      <c r="A58" s="7" t="s">
        <v>233</v>
      </c>
      <c r="B58" s="54"/>
      <c r="C58" s="54"/>
      <c r="D58" s="54"/>
      <c r="E58" s="54"/>
      <c r="F58" s="54"/>
      <c r="G58" s="54"/>
      <c r="H58" s="54"/>
      <c r="I58" s="54"/>
      <c r="J58" s="54"/>
    </row>
    <row r="59" spans="1:10" ht="14.25" hidden="1">
      <c r="A59" s="7" t="s">
        <v>224</v>
      </c>
      <c r="B59" s="54"/>
      <c r="C59" s="54"/>
      <c r="D59" s="54"/>
      <c r="E59" s="54"/>
      <c r="F59" s="54"/>
      <c r="G59" s="54"/>
      <c r="H59" s="54"/>
      <c r="I59" s="54"/>
      <c r="J59" s="54"/>
    </row>
    <row r="60" spans="1:10" ht="14.25" hidden="1">
      <c r="A60" s="7" t="s">
        <v>225</v>
      </c>
      <c r="B60" s="54"/>
      <c r="C60" s="54"/>
      <c r="D60" s="54"/>
      <c r="E60" s="54"/>
      <c r="F60" s="54"/>
      <c r="G60" s="54"/>
      <c r="H60" s="54"/>
      <c r="I60" s="54"/>
      <c r="J60" s="54"/>
    </row>
    <row r="61" spans="1:10" ht="14.25" hidden="1">
      <c r="A61" s="7" t="s">
        <v>226</v>
      </c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4.25" hidden="1">
      <c r="A62" s="7" t="s">
        <v>227</v>
      </c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4.25" hidden="1">
      <c r="A63" s="7"/>
      <c r="B63" s="54"/>
      <c r="C63" s="54"/>
      <c r="D63" s="54"/>
      <c r="E63" s="54"/>
      <c r="F63" s="54"/>
      <c r="G63" s="54"/>
      <c r="H63" s="54"/>
      <c r="I63" s="54"/>
      <c r="J63" s="54"/>
    </row>
    <row r="64" spans="1:10" ht="14.25" hidden="1">
      <c r="A64" s="7" t="s">
        <v>228</v>
      </c>
      <c r="B64" s="54"/>
      <c r="C64" s="54"/>
      <c r="D64" s="54"/>
      <c r="E64" s="54"/>
      <c r="F64" s="54"/>
      <c r="G64" s="54"/>
      <c r="H64" s="54"/>
      <c r="I64" s="54"/>
      <c r="J64" s="54"/>
    </row>
    <row r="65" spans="1:10" ht="14.25" hidden="1">
      <c r="A65" s="7" t="s">
        <v>229</v>
      </c>
      <c r="B65" s="54"/>
      <c r="C65" s="54"/>
      <c r="D65" s="54"/>
      <c r="E65" s="54"/>
      <c r="F65" s="54"/>
      <c r="G65" s="54"/>
      <c r="H65" s="54"/>
      <c r="I65" s="54"/>
      <c r="J65" s="54"/>
    </row>
    <row r="66" spans="1:10" ht="15.75" hidden="1">
      <c r="A66" s="12"/>
      <c r="B66" s="54"/>
      <c r="C66" s="54"/>
      <c r="D66" s="54"/>
      <c r="E66" s="54"/>
      <c r="F66" s="54"/>
      <c r="G66" s="54"/>
      <c r="H66" s="54"/>
      <c r="I66" s="54"/>
      <c r="J66" s="54"/>
    </row>
    <row r="67" spans="1:10" ht="15.75" hidden="1">
      <c r="A67" s="12" t="s">
        <v>636</v>
      </c>
      <c r="B67" s="12"/>
      <c r="C67" s="12"/>
      <c r="D67" s="12"/>
      <c r="E67" s="12"/>
      <c r="F67" s="12"/>
      <c r="G67" s="12"/>
      <c r="H67" s="54"/>
      <c r="I67" s="54"/>
      <c r="J67" s="54"/>
    </row>
    <row r="68" spans="1:10" ht="15.75" hidden="1">
      <c r="A68" s="12"/>
      <c r="B68" s="12"/>
      <c r="C68" s="12"/>
      <c r="D68" s="12"/>
      <c r="E68" s="12"/>
      <c r="F68" s="12"/>
      <c r="G68" s="12"/>
      <c r="H68" s="54"/>
      <c r="I68" s="54"/>
      <c r="J68" s="54"/>
    </row>
    <row r="69" spans="1:10" ht="15.75" hidden="1">
      <c r="A69" s="7" t="s">
        <v>133</v>
      </c>
      <c r="B69" s="12"/>
      <c r="C69" s="12"/>
      <c r="D69" s="12"/>
      <c r="E69" s="12"/>
      <c r="F69" s="12"/>
      <c r="G69" s="12"/>
      <c r="H69" s="54"/>
      <c r="I69" s="54"/>
      <c r="J69" s="54"/>
    </row>
    <row r="70" spans="1:10" ht="15.75" hidden="1">
      <c r="A70" s="7" t="s">
        <v>134</v>
      </c>
      <c r="B70" s="12"/>
      <c r="C70" s="12"/>
      <c r="D70" s="12"/>
      <c r="E70" s="12"/>
      <c r="F70" s="12"/>
      <c r="G70" s="12"/>
      <c r="H70" s="54"/>
      <c r="I70" s="54"/>
      <c r="J70" s="54"/>
    </row>
    <row r="71" spans="1:10" ht="15.75" hidden="1">
      <c r="A71" s="7" t="s">
        <v>138</v>
      </c>
      <c r="B71" s="12"/>
      <c r="C71" s="12"/>
      <c r="D71" s="12"/>
      <c r="E71" s="12"/>
      <c r="F71" s="12"/>
      <c r="G71" s="12"/>
      <c r="H71" s="54"/>
      <c r="I71" s="54"/>
      <c r="J71" s="54"/>
    </row>
    <row r="72" spans="1:10" ht="15.75" hidden="1">
      <c r="A72" s="12"/>
      <c r="B72" s="12"/>
      <c r="C72" s="12"/>
      <c r="D72" s="12"/>
      <c r="E72" s="12"/>
      <c r="F72" s="12"/>
      <c r="G72" s="12"/>
      <c r="H72" s="54"/>
      <c r="I72" s="54"/>
      <c r="J72" s="54"/>
    </row>
    <row r="73" spans="1:10" ht="15.75" hidden="1">
      <c r="A73" s="12" t="s">
        <v>637</v>
      </c>
      <c r="B73" s="12"/>
      <c r="C73" s="12"/>
      <c r="D73" s="54"/>
      <c r="E73" s="54"/>
      <c r="F73" s="54"/>
      <c r="G73" s="54"/>
      <c r="H73" s="54"/>
      <c r="I73" s="54"/>
      <c r="J73" s="54"/>
    </row>
    <row r="74" spans="1:10" ht="15.75" hidden="1">
      <c r="A74" s="12"/>
      <c r="B74" s="12"/>
      <c r="C74" s="12"/>
      <c r="D74" s="54"/>
      <c r="E74" s="54"/>
      <c r="F74" s="54"/>
      <c r="G74" s="54"/>
      <c r="H74" s="54"/>
      <c r="I74" s="54"/>
      <c r="J74" s="54"/>
    </row>
    <row r="75" spans="1:10" ht="15.75" hidden="1">
      <c r="A75" s="12" t="s">
        <v>638</v>
      </c>
      <c r="B75" s="54"/>
      <c r="C75" s="54"/>
      <c r="D75" s="54"/>
      <c r="E75" s="54"/>
      <c r="F75" s="54"/>
      <c r="G75" s="54"/>
      <c r="H75" s="54"/>
      <c r="I75" s="54"/>
      <c r="J75" s="54"/>
    </row>
    <row r="76" spans="1:10" ht="15.75" hidden="1">
      <c r="A76" s="12"/>
      <c r="B76" s="54"/>
      <c r="C76" s="54"/>
      <c r="D76" s="54"/>
      <c r="E76" s="54"/>
      <c r="F76" s="54"/>
      <c r="G76" s="54"/>
      <c r="H76" s="54"/>
      <c r="I76" s="54"/>
      <c r="J76" s="54"/>
    </row>
    <row r="77" spans="1:10" ht="14.25" hidden="1">
      <c r="A77" s="23" t="s">
        <v>139</v>
      </c>
      <c r="B77" s="54"/>
      <c r="C77" s="54"/>
      <c r="D77" s="54"/>
      <c r="E77" s="54"/>
      <c r="F77" s="54"/>
      <c r="G77" s="54"/>
      <c r="H77" s="54"/>
      <c r="I77" s="54"/>
      <c r="J77" s="54"/>
    </row>
    <row r="78" spans="1:10" ht="14.25" hidden="1">
      <c r="A78" s="7" t="s">
        <v>140</v>
      </c>
      <c r="B78" s="54"/>
      <c r="C78" s="54"/>
      <c r="D78" s="54"/>
      <c r="E78" s="54"/>
      <c r="F78" s="54"/>
      <c r="G78" s="54"/>
      <c r="H78" s="54"/>
      <c r="I78" s="54"/>
      <c r="J78" s="54"/>
    </row>
    <row r="79" spans="1:10" ht="14.25" hidden="1">
      <c r="A79" s="7"/>
      <c r="B79" s="54"/>
      <c r="C79" s="54"/>
      <c r="D79" s="54"/>
      <c r="E79" s="54"/>
      <c r="F79" s="54"/>
      <c r="G79" s="54"/>
      <c r="H79" s="54"/>
      <c r="I79" s="54"/>
      <c r="J79" s="54"/>
    </row>
    <row r="80" spans="1:10" ht="14.25" hidden="1">
      <c r="A80" s="23" t="s">
        <v>141</v>
      </c>
      <c r="B80" s="54"/>
      <c r="C80" s="54"/>
      <c r="D80" s="54"/>
      <c r="E80" s="54"/>
      <c r="F80" s="54"/>
      <c r="G80" s="54"/>
      <c r="H80" s="54"/>
      <c r="I80" s="54"/>
      <c r="J80" s="54"/>
    </row>
    <row r="81" spans="1:10" ht="14.25" hidden="1">
      <c r="A81" s="7" t="s">
        <v>142</v>
      </c>
      <c r="B81" s="54"/>
      <c r="C81" s="54"/>
      <c r="D81" s="54"/>
      <c r="E81" s="54"/>
      <c r="F81" s="54"/>
      <c r="G81" s="54"/>
      <c r="H81" s="54"/>
      <c r="I81" s="54"/>
      <c r="J81" s="54"/>
    </row>
    <row r="82" spans="1:10" ht="14.25" hidden="1">
      <c r="A82" s="7" t="s">
        <v>143</v>
      </c>
      <c r="B82" s="54"/>
      <c r="C82" s="54"/>
      <c r="D82" s="54"/>
      <c r="E82" s="54"/>
      <c r="F82" s="54"/>
      <c r="G82" s="54"/>
      <c r="H82" s="54"/>
      <c r="I82" s="54"/>
      <c r="J82" s="54"/>
    </row>
    <row r="83" spans="1:10" ht="14.25" hidden="1">
      <c r="A83" s="7" t="s">
        <v>144</v>
      </c>
      <c r="B83" s="54"/>
      <c r="C83" s="54"/>
      <c r="D83" s="54"/>
      <c r="E83" s="54"/>
      <c r="F83" s="54"/>
      <c r="G83" s="54"/>
      <c r="H83" s="54"/>
      <c r="I83" s="54"/>
      <c r="J83" s="54"/>
    </row>
    <row r="84" spans="1:10" ht="14.25" hidden="1">
      <c r="A84" s="7"/>
      <c r="B84" s="54"/>
      <c r="C84" s="54"/>
      <c r="D84" s="54"/>
      <c r="E84" s="54"/>
      <c r="F84" s="54"/>
      <c r="G84" s="54"/>
      <c r="H84" s="54"/>
      <c r="I84" s="54"/>
      <c r="J84" s="54"/>
    </row>
    <row r="85" spans="1:10" ht="15.75" hidden="1">
      <c r="A85" s="12" t="s">
        <v>639</v>
      </c>
      <c r="B85" s="54"/>
      <c r="C85" s="54"/>
      <c r="D85" s="54"/>
      <c r="E85" s="54"/>
      <c r="F85" s="54"/>
      <c r="G85" s="54"/>
      <c r="H85" s="54"/>
      <c r="I85" s="54"/>
      <c r="J85" s="54"/>
    </row>
    <row r="86" spans="1:10" ht="15.75" hidden="1">
      <c r="A86" s="12"/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14.25" hidden="1">
      <c r="A87" s="23" t="s">
        <v>145</v>
      </c>
      <c r="B87" s="54"/>
      <c r="C87" s="54"/>
      <c r="D87" s="54"/>
      <c r="E87" s="54"/>
      <c r="F87" s="54"/>
      <c r="G87" s="54"/>
      <c r="H87" s="54"/>
      <c r="I87" s="54"/>
      <c r="J87" s="54"/>
    </row>
    <row r="88" spans="1:10" ht="14.25" hidden="1">
      <c r="A88" s="7" t="s">
        <v>151</v>
      </c>
      <c r="B88" s="54"/>
      <c r="C88" s="54"/>
      <c r="D88" s="54"/>
      <c r="E88" s="54"/>
      <c r="F88" s="54"/>
      <c r="G88" s="54"/>
      <c r="H88" s="54"/>
      <c r="I88" s="54"/>
      <c r="J88" s="54"/>
    </row>
    <row r="89" spans="1:10" ht="14.25" hidden="1">
      <c r="A89" s="23"/>
      <c r="B89" s="54"/>
      <c r="C89" s="54"/>
      <c r="D89" s="54"/>
      <c r="E89" s="54"/>
      <c r="F89" s="54"/>
      <c r="G89" s="54"/>
      <c r="H89" s="54"/>
      <c r="I89" s="54"/>
      <c r="J89" s="54"/>
    </row>
    <row r="90" spans="1:10" ht="14.25" hidden="1">
      <c r="A90" s="23" t="s">
        <v>162</v>
      </c>
      <c r="B90" s="54"/>
      <c r="C90" s="54"/>
      <c r="D90" s="54"/>
      <c r="E90" s="54"/>
      <c r="F90" s="54"/>
      <c r="G90" s="54"/>
      <c r="H90" s="54"/>
      <c r="I90" s="54"/>
      <c r="J90" s="54"/>
    </row>
    <row r="91" spans="1:10" ht="14.25" hidden="1">
      <c r="A91" s="7" t="s">
        <v>231</v>
      </c>
      <c r="B91" s="54"/>
      <c r="C91" s="54"/>
      <c r="D91" s="54"/>
      <c r="E91" s="54"/>
      <c r="F91" s="54"/>
      <c r="G91" s="54"/>
      <c r="H91" s="54"/>
      <c r="I91" s="54"/>
      <c r="J91" s="54"/>
    </row>
    <row r="92" spans="1:10" ht="14.25" hidden="1">
      <c r="A92" s="7" t="s">
        <v>97</v>
      </c>
      <c r="B92" s="54"/>
      <c r="C92" s="54"/>
      <c r="D92" s="54"/>
      <c r="E92" s="54"/>
      <c r="F92" s="54"/>
      <c r="G92" s="54"/>
      <c r="H92" s="54"/>
      <c r="I92" s="54"/>
      <c r="J92" s="54"/>
    </row>
    <row r="93" spans="1:10" ht="14.25" hidden="1">
      <c r="A93" s="7" t="s">
        <v>232</v>
      </c>
      <c r="B93" s="54"/>
      <c r="C93" s="54"/>
      <c r="D93" s="54"/>
      <c r="E93" s="54"/>
      <c r="F93" s="54"/>
      <c r="G93" s="54"/>
      <c r="H93" s="54"/>
      <c r="I93" s="54"/>
      <c r="J93" s="54"/>
    </row>
    <row r="94" spans="1:10" ht="14.25" hidden="1">
      <c r="A94" s="7"/>
      <c r="B94" s="54"/>
      <c r="C94" s="54"/>
      <c r="D94" s="54"/>
      <c r="E94" s="54"/>
      <c r="F94" s="54"/>
      <c r="G94" s="54"/>
      <c r="H94" s="54"/>
      <c r="I94" s="54"/>
      <c r="J94" s="54"/>
    </row>
    <row r="95" spans="1:10" ht="14.25" hidden="1">
      <c r="A95" s="23" t="s">
        <v>163</v>
      </c>
      <c r="B95" s="54"/>
      <c r="C95" s="54"/>
      <c r="D95" s="54"/>
      <c r="E95" s="54"/>
      <c r="F95" s="54"/>
      <c r="G95" s="54"/>
      <c r="H95" s="54"/>
      <c r="I95" s="54"/>
      <c r="J95" s="54"/>
    </row>
    <row r="96" spans="1:10" ht="14.25" hidden="1">
      <c r="A96" s="23"/>
      <c r="B96" s="54"/>
      <c r="C96" s="54"/>
      <c r="D96" s="54"/>
      <c r="E96" s="54"/>
      <c r="F96" s="54"/>
      <c r="G96" s="54"/>
      <c r="H96" s="54"/>
      <c r="I96" s="54"/>
      <c r="J96" s="54"/>
    </row>
    <row r="97" spans="1:10" ht="15.75" hidden="1">
      <c r="A97" s="12" t="s">
        <v>640</v>
      </c>
      <c r="B97" s="54"/>
      <c r="C97" s="54"/>
      <c r="D97" s="54"/>
      <c r="E97" s="54"/>
      <c r="F97" s="54"/>
      <c r="G97" s="54"/>
      <c r="H97" s="54"/>
      <c r="I97" s="54"/>
      <c r="J97" s="54"/>
    </row>
    <row r="98" spans="1:10" ht="15.75" hidden="1">
      <c r="A98" s="12"/>
      <c r="B98" s="54"/>
      <c r="C98" s="54"/>
      <c r="D98" s="54"/>
      <c r="E98" s="54"/>
      <c r="F98" s="54"/>
      <c r="G98" s="54"/>
      <c r="H98" s="54"/>
      <c r="I98" s="54"/>
      <c r="J98" s="54"/>
    </row>
    <row r="99" spans="1:10" ht="14.25" hidden="1">
      <c r="A99" s="23" t="s">
        <v>164</v>
      </c>
      <c r="B99" s="54"/>
      <c r="C99" s="54"/>
      <c r="D99" s="54"/>
      <c r="E99" s="54"/>
      <c r="F99" s="54"/>
      <c r="G99" s="54"/>
      <c r="H99" s="54"/>
      <c r="I99" s="54"/>
      <c r="J99" s="54"/>
    </row>
    <row r="100" spans="1:10" ht="14.25" hidden="1">
      <c r="A100" s="23"/>
      <c r="B100" s="54"/>
      <c r="C100" s="54"/>
      <c r="D100" s="54"/>
      <c r="E100" s="54"/>
      <c r="F100" s="54"/>
      <c r="G100" s="54"/>
      <c r="H100" s="54"/>
      <c r="I100" s="54"/>
      <c r="J100" s="54"/>
    </row>
    <row r="101" spans="1:10" ht="14.25" hidden="1">
      <c r="A101" s="23" t="s">
        <v>180</v>
      </c>
      <c r="B101" s="54"/>
      <c r="C101" s="54"/>
      <c r="D101" s="54"/>
      <c r="E101" s="54"/>
      <c r="F101" s="54"/>
      <c r="G101" s="54"/>
      <c r="H101" s="54"/>
      <c r="I101" s="54"/>
      <c r="J101" s="54"/>
    </row>
    <row r="102" spans="1:10" ht="14.25" hidden="1">
      <c r="A102" s="23" t="s">
        <v>165</v>
      </c>
      <c r="B102" s="54"/>
      <c r="C102" s="54"/>
      <c r="D102" s="54"/>
      <c r="E102" s="54"/>
      <c r="F102" s="54"/>
      <c r="G102" s="54"/>
      <c r="H102" s="54"/>
      <c r="I102" s="54"/>
      <c r="J102" s="54"/>
    </row>
    <row r="103" spans="1:10" ht="14.25" hidden="1">
      <c r="A103" s="23"/>
      <c r="B103" s="54"/>
      <c r="C103" s="54"/>
      <c r="D103" s="54"/>
      <c r="E103" s="54"/>
      <c r="F103" s="54"/>
      <c r="G103" s="54"/>
      <c r="H103" s="54"/>
      <c r="I103" s="54"/>
      <c r="J103" s="54"/>
    </row>
    <row r="104" spans="1:10" ht="14.25" hidden="1">
      <c r="A104" s="23"/>
      <c r="B104" s="54"/>
      <c r="C104" s="54"/>
      <c r="D104" s="54"/>
      <c r="E104" s="54"/>
      <c r="F104" s="54"/>
      <c r="G104" s="54"/>
      <c r="H104" s="54"/>
      <c r="I104" s="54"/>
      <c r="J104" s="54"/>
    </row>
    <row r="105" spans="1:10" ht="15.75" hidden="1">
      <c r="A105" s="12" t="s">
        <v>361</v>
      </c>
      <c r="B105" s="54"/>
      <c r="C105" s="54"/>
      <c r="D105" s="54"/>
      <c r="E105" s="54"/>
      <c r="F105" s="54"/>
      <c r="G105" s="54"/>
      <c r="H105" s="54"/>
      <c r="I105" s="54"/>
      <c r="J105" s="54"/>
    </row>
    <row r="106" spans="1:10" ht="14.25" hidden="1">
      <c r="A106" s="23" t="s">
        <v>1</v>
      </c>
      <c r="B106" s="54"/>
      <c r="C106" s="54"/>
      <c r="D106" s="54"/>
      <c r="E106" s="54"/>
      <c r="F106" s="54"/>
      <c r="G106" s="54"/>
      <c r="H106" s="54"/>
      <c r="I106" s="54"/>
      <c r="J106" s="54"/>
    </row>
    <row r="107" spans="1:10" ht="14.25" hidden="1">
      <c r="A107" s="23"/>
      <c r="B107" s="54"/>
      <c r="C107" s="54"/>
      <c r="D107" s="54"/>
      <c r="E107" s="54"/>
      <c r="F107" s="54"/>
      <c r="G107" s="54"/>
      <c r="H107" s="54"/>
      <c r="I107" s="54"/>
      <c r="J107" s="54"/>
    </row>
    <row r="108" spans="1:10" ht="14.25" hidden="1">
      <c r="A108" s="7" t="s">
        <v>11</v>
      </c>
      <c r="B108" s="54"/>
      <c r="C108" s="54"/>
      <c r="D108" s="54"/>
      <c r="E108" s="54"/>
      <c r="F108" s="54"/>
      <c r="G108" s="54"/>
      <c r="H108" s="54"/>
      <c r="I108" s="54"/>
      <c r="J108" s="54"/>
    </row>
    <row r="109" spans="1:10" ht="14.25" hidden="1">
      <c r="A109" s="7"/>
      <c r="B109" s="54"/>
      <c r="C109" s="54"/>
      <c r="D109" s="54"/>
      <c r="E109" s="54"/>
      <c r="F109" s="54"/>
      <c r="G109" s="54"/>
      <c r="H109" s="54"/>
      <c r="I109" s="54"/>
      <c r="J109" s="54"/>
    </row>
    <row r="110" spans="1:10" ht="14.25" hidden="1">
      <c r="A110" s="7" t="s">
        <v>9</v>
      </c>
      <c r="B110" s="54"/>
      <c r="C110" s="54"/>
      <c r="D110" s="54"/>
      <c r="E110" s="54"/>
      <c r="F110" s="54"/>
      <c r="G110" s="54"/>
      <c r="H110" s="54"/>
      <c r="I110" s="54"/>
      <c r="J110" s="54"/>
    </row>
    <row r="111" spans="1:10" ht="14.25" hidden="1">
      <c r="A111" s="23" t="s">
        <v>4</v>
      </c>
      <c r="B111" s="54"/>
      <c r="C111" s="54"/>
      <c r="D111" s="54"/>
      <c r="E111" s="54"/>
      <c r="F111" s="54"/>
      <c r="G111" s="54"/>
      <c r="H111" s="54"/>
      <c r="I111" s="54"/>
      <c r="J111" s="54"/>
    </row>
    <row r="112" spans="1:10" ht="14.25" hidden="1">
      <c r="A112" s="23" t="s">
        <v>5</v>
      </c>
      <c r="B112" s="54"/>
      <c r="C112" s="54"/>
      <c r="D112" s="54"/>
      <c r="E112" s="54"/>
      <c r="F112" s="54"/>
      <c r="G112" s="54"/>
      <c r="H112" s="54"/>
      <c r="I112" s="54"/>
      <c r="J112" s="54"/>
    </row>
    <row r="113" spans="1:10" ht="14.25" hidden="1">
      <c r="A113" s="23" t="s">
        <v>6</v>
      </c>
      <c r="B113" s="54"/>
      <c r="C113" s="54"/>
      <c r="D113" s="54"/>
      <c r="E113" s="54"/>
      <c r="F113" s="54"/>
      <c r="G113" s="54"/>
      <c r="H113" s="54"/>
      <c r="I113" s="54"/>
      <c r="J113" s="54"/>
    </row>
    <row r="114" spans="1:10" ht="14.25" hidden="1">
      <c r="A114" s="23"/>
      <c r="B114" s="54"/>
      <c r="C114" s="54"/>
      <c r="D114" s="54"/>
      <c r="E114" s="54"/>
      <c r="F114" s="54"/>
      <c r="G114" s="54"/>
      <c r="H114" s="54"/>
      <c r="I114" s="54"/>
      <c r="J114" s="54"/>
    </row>
    <row r="115" spans="1:10" ht="14.25" hidden="1">
      <c r="A115" s="7" t="s">
        <v>10</v>
      </c>
      <c r="B115" s="54"/>
      <c r="C115" s="54"/>
      <c r="D115" s="54"/>
      <c r="E115" s="54"/>
      <c r="F115" s="54"/>
      <c r="G115" s="54"/>
      <c r="H115" s="54"/>
      <c r="I115" s="54"/>
      <c r="J115" s="54"/>
    </row>
    <row r="116" spans="1:10" ht="14.25" hidden="1">
      <c r="A116" s="7" t="s">
        <v>7</v>
      </c>
      <c r="B116" s="54"/>
      <c r="C116" s="54"/>
      <c r="D116" s="54"/>
      <c r="E116" s="54"/>
      <c r="F116" s="54"/>
      <c r="G116" s="54"/>
      <c r="H116" s="54"/>
      <c r="I116" s="54"/>
      <c r="J116" s="54"/>
    </row>
    <row r="117" spans="1:10" ht="14.25" hidden="1">
      <c r="A117" s="7" t="s">
        <v>8</v>
      </c>
      <c r="B117" s="54"/>
      <c r="C117" s="54"/>
      <c r="D117" s="54"/>
      <c r="E117" s="54"/>
      <c r="F117" s="54"/>
      <c r="G117" s="54"/>
      <c r="H117" s="54"/>
      <c r="I117" s="54"/>
      <c r="J117" s="54"/>
    </row>
    <row r="118" spans="1:10" ht="14.25" hidden="1">
      <c r="A118" s="7"/>
      <c r="B118" s="54"/>
      <c r="C118" s="54"/>
      <c r="D118" s="54"/>
      <c r="E118" s="54"/>
      <c r="F118" s="54"/>
      <c r="G118" s="54"/>
      <c r="H118" s="54"/>
      <c r="I118" s="54"/>
      <c r="J118" s="54"/>
    </row>
    <row r="119" spans="1:10" ht="14.25" hidden="1">
      <c r="A119" s="23" t="s">
        <v>641</v>
      </c>
      <c r="B119" s="54"/>
      <c r="C119" s="54"/>
      <c r="D119" s="54"/>
      <c r="E119" s="54"/>
      <c r="F119" s="54"/>
      <c r="G119" s="54"/>
      <c r="H119" s="54"/>
      <c r="I119" s="54"/>
      <c r="J119" s="54"/>
    </row>
    <row r="120" spans="1:10" ht="14.25" hidden="1">
      <c r="A120" s="23"/>
      <c r="B120" s="54"/>
      <c r="C120" s="54"/>
      <c r="D120" s="54"/>
      <c r="E120" s="54"/>
      <c r="F120" s="54"/>
      <c r="G120" s="54"/>
      <c r="H120" s="54"/>
      <c r="I120" s="54"/>
      <c r="J120" s="54"/>
    </row>
    <row r="121" spans="1:10" ht="14.25" hidden="1">
      <c r="A121" s="7" t="s">
        <v>642</v>
      </c>
      <c r="B121" s="54"/>
      <c r="C121" s="54"/>
      <c r="D121" s="54"/>
      <c r="E121" s="54"/>
      <c r="F121" s="54"/>
      <c r="G121" s="54"/>
      <c r="H121" s="54"/>
      <c r="I121" s="54"/>
      <c r="J121" s="54"/>
    </row>
    <row r="122" spans="1:10" ht="14.25" hidden="1">
      <c r="A122" s="7" t="s">
        <v>12</v>
      </c>
      <c r="B122" s="54"/>
      <c r="C122" s="54"/>
      <c r="D122" s="54"/>
      <c r="E122" s="54"/>
      <c r="F122" s="54"/>
      <c r="G122" s="54"/>
      <c r="H122" s="54"/>
      <c r="I122" s="54"/>
      <c r="J122" s="54"/>
    </row>
    <row r="123" spans="1:10" ht="14.25" hidden="1">
      <c r="A123" s="7" t="s">
        <v>13</v>
      </c>
      <c r="B123" s="54"/>
      <c r="C123" s="54"/>
      <c r="D123" s="54"/>
      <c r="E123" s="54"/>
      <c r="F123" s="54"/>
      <c r="G123" s="54"/>
      <c r="H123" s="54"/>
      <c r="I123" s="54"/>
      <c r="J123" s="54"/>
    </row>
    <row r="124" spans="1:10" ht="14.25" hidden="1">
      <c r="A124" s="7"/>
      <c r="B124" s="54"/>
      <c r="C124" s="54"/>
      <c r="D124" s="54"/>
      <c r="E124" s="54"/>
      <c r="F124" s="54"/>
      <c r="G124" s="54"/>
      <c r="H124" s="54"/>
      <c r="I124" s="54"/>
      <c r="J124" s="54"/>
    </row>
    <row r="125" spans="1:10" ht="14.25" hidden="1">
      <c r="A125" s="7" t="s">
        <v>643</v>
      </c>
      <c r="B125" s="54"/>
      <c r="C125" s="54"/>
      <c r="D125" s="54"/>
      <c r="E125" s="54"/>
      <c r="F125" s="54"/>
      <c r="G125" s="54"/>
      <c r="H125" s="54"/>
      <c r="I125" s="54"/>
      <c r="J125" s="54"/>
    </row>
    <row r="126" spans="1:10" ht="14.25" hidden="1">
      <c r="A126" s="7"/>
      <c r="B126" s="54"/>
      <c r="C126" s="54"/>
      <c r="D126" s="54"/>
      <c r="E126" s="54"/>
      <c r="F126" s="53"/>
      <c r="G126" s="54"/>
      <c r="H126" s="54"/>
      <c r="I126" s="54"/>
      <c r="J126" s="54"/>
    </row>
    <row r="127" spans="1:10" ht="15.75" hidden="1">
      <c r="A127" s="12" t="s">
        <v>644</v>
      </c>
      <c r="B127" s="54"/>
      <c r="C127" s="54"/>
      <c r="D127" s="54"/>
      <c r="E127" s="54"/>
      <c r="F127" s="12" t="s">
        <v>645</v>
      </c>
      <c r="G127" s="54"/>
      <c r="H127" s="54"/>
      <c r="I127" s="54"/>
      <c r="J127" s="54"/>
    </row>
    <row r="128" spans="1:10" ht="14.25" hidden="1">
      <c r="A128" s="7" t="s">
        <v>646</v>
      </c>
      <c r="B128" s="54"/>
      <c r="C128" s="54"/>
      <c r="D128" s="54"/>
      <c r="E128" s="54"/>
      <c r="F128" s="7" t="s">
        <v>650</v>
      </c>
      <c r="G128" s="54"/>
      <c r="H128" s="54"/>
      <c r="I128" s="54"/>
      <c r="J128" s="54"/>
    </row>
    <row r="129" spans="1:10" ht="14.25" hidden="1">
      <c r="A129" s="7" t="s">
        <v>647</v>
      </c>
      <c r="B129" s="54"/>
      <c r="C129" s="54"/>
      <c r="D129" s="54"/>
      <c r="E129" s="54"/>
      <c r="F129" s="23" t="s">
        <v>651</v>
      </c>
      <c r="G129" s="54"/>
      <c r="H129" s="54"/>
      <c r="I129" s="54"/>
      <c r="J129" s="54"/>
    </row>
    <row r="130" spans="1:10" ht="14.25" hidden="1">
      <c r="A130" s="7" t="s">
        <v>648</v>
      </c>
      <c r="B130" s="54"/>
      <c r="C130" s="54"/>
      <c r="D130" s="54"/>
      <c r="E130" s="54"/>
      <c r="F130" s="23" t="s">
        <v>652</v>
      </c>
      <c r="G130" s="54"/>
      <c r="H130" s="54"/>
      <c r="I130" s="54"/>
      <c r="J130" s="54"/>
    </row>
    <row r="131" spans="1:10" ht="14.25" hidden="1">
      <c r="A131" s="7" t="s">
        <v>649</v>
      </c>
      <c r="B131" s="54"/>
      <c r="C131" s="54"/>
      <c r="D131" s="54"/>
      <c r="E131" s="54"/>
      <c r="F131" s="23" t="s">
        <v>653</v>
      </c>
      <c r="G131" s="54"/>
      <c r="H131" s="54"/>
      <c r="I131" s="54"/>
      <c r="J131" s="54"/>
    </row>
    <row r="132" spans="1:10" ht="14.25" hidden="1">
      <c r="A132" s="7"/>
      <c r="B132" s="54"/>
      <c r="C132" s="54"/>
      <c r="D132" s="54"/>
      <c r="E132" s="54"/>
      <c r="F132" s="54"/>
      <c r="G132" s="54"/>
      <c r="H132" s="54"/>
      <c r="I132" s="54"/>
      <c r="J132" s="54"/>
    </row>
    <row r="133" spans="1:10" ht="15.75" hidden="1">
      <c r="A133" s="12" t="s">
        <v>362</v>
      </c>
      <c r="B133" s="54"/>
      <c r="C133" s="54"/>
      <c r="D133" s="54"/>
      <c r="E133" s="54"/>
      <c r="F133" s="54"/>
      <c r="G133" s="54"/>
      <c r="H133" s="54"/>
      <c r="I133" s="54"/>
      <c r="J133" s="54"/>
    </row>
    <row r="134" spans="1:10" ht="15.75" hidden="1">
      <c r="A134" s="12"/>
      <c r="B134" s="54"/>
      <c r="C134" s="54"/>
      <c r="D134" s="54"/>
      <c r="E134" s="54"/>
      <c r="F134" s="54"/>
      <c r="G134" s="54"/>
      <c r="H134" s="54"/>
      <c r="I134" s="54"/>
      <c r="J134" s="54"/>
    </row>
    <row r="135" spans="1:10" ht="14.25" hidden="1">
      <c r="A135" s="7" t="s">
        <v>654</v>
      </c>
      <c r="B135" s="54"/>
      <c r="C135" s="54"/>
      <c r="D135" s="54"/>
      <c r="E135" s="54"/>
      <c r="F135" s="54"/>
      <c r="G135" s="54"/>
      <c r="H135" s="54"/>
      <c r="I135" s="54"/>
      <c r="J135" s="54"/>
    </row>
    <row r="136" spans="1:10" ht="14.25" hidden="1">
      <c r="A136" s="7" t="s">
        <v>655</v>
      </c>
      <c r="B136" s="54"/>
      <c r="C136" s="54"/>
      <c r="D136" s="54"/>
      <c r="E136" s="54"/>
      <c r="F136" s="54"/>
      <c r="G136" s="54"/>
      <c r="H136" s="54"/>
      <c r="I136" s="54"/>
      <c r="J136" s="54"/>
    </row>
    <row r="137" spans="1:10" ht="14.25" hidden="1">
      <c r="A137" s="7"/>
      <c r="B137" s="54"/>
      <c r="C137" s="54"/>
      <c r="D137" s="54"/>
      <c r="E137" s="54"/>
      <c r="F137" s="54"/>
      <c r="G137" s="54"/>
      <c r="H137" s="54"/>
      <c r="I137" s="54"/>
      <c r="J137" s="54"/>
    </row>
    <row r="138" spans="1:10" ht="14.25" hidden="1">
      <c r="A138" s="7" t="s">
        <v>656</v>
      </c>
      <c r="B138" s="54"/>
      <c r="C138" s="54"/>
      <c r="D138" s="54"/>
      <c r="E138" s="54"/>
      <c r="F138" s="54"/>
      <c r="G138" s="54"/>
      <c r="H138" s="54"/>
      <c r="I138" s="54"/>
      <c r="J138" s="54"/>
    </row>
    <row r="139" spans="1:10" ht="14.25" hidden="1">
      <c r="A139" s="23" t="s">
        <v>657</v>
      </c>
      <c r="B139" s="54"/>
      <c r="C139" s="54"/>
      <c r="D139" s="54"/>
      <c r="E139" s="54"/>
      <c r="F139" s="54"/>
      <c r="G139" s="54"/>
      <c r="H139" s="54"/>
      <c r="I139" s="54"/>
      <c r="J139" s="54"/>
    </row>
    <row r="140" spans="1:10" ht="14.25" hidden="1">
      <c r="A140" s="23"/>
      <c r="B140" s="54"/>
      <c r="C140" s="54"/>
      <c r="D140" s="54"/>
      <c r="E140" s="54"/>
      <c r="F140" s="54"/>
      <c r="G140" s="54"/>
      <c r="H140" s="54"/>
      <c r="I140" s="54"/>
      <c r="J140" s="54"/>
    </row>
    <row r="141" spans="1:10" ht="15.75" hidden="1">
      <c r="A141" s="12" t="s">
        <v>363</v>
      </c>
      <c r="B141" s="54"/>
      <c r="C141" s="54"/>
      <c r="D141" s="54"/>
      <c r="E141" s="54"/>
      <c r="F141" s="54"/>
      <c r="G141" s="54"/>
      <c r="H141" s="54"/>
      <c r="I141" s="54"/>
      <c r="J141" s="54"/>
    </row>
    <row r="142" spans="1:10" ht="15.75" hidden="1">
      <c r="A142" s="12"/>
      <c r="B142" s="54"/>
      <c r="C142" s="54"/>
      <c r="D142" s="54"/>
      <c r="E142" s="54"/>
      <c r="F142" s="54"/>
      <c r="G142" s="54"/>
      <c r="H142" s="54"/>
      <c r="I142" s="54"/>
      <c r="J142" s="54"/>
    </row>
    <row r="143" spans="1:10" ht="15.75" hidden="1">
      <c r="A143" s="12" t="s">
        <v>658</v>
      </c>
      <c r="B143" s="54"/>
      <c r="C143" s="54"/>
      <c r="D143" s="54"/>
      <c r="E143" s="54"/>
      <c r="F143" s="54"/>
      <c r="G143" s="54"/>
      <c r="H143" s="54"/>
      <c r="I143" s="54"/>
      <c r="J143" s="54"/>
    </row>
    <row r="144" spans="1:10" ht="14.25" hidden="1">
      <c r="A144" s="23" t="s">
        <v>659</v>
      </c>
      <c r="B144" s="54"/>
      <c r="C144" s="54"/>
      <c r="D144" s="54"/>
      <c r="E144" s="54"/>
      <c r="F144" s="54"/>
      <c r="G144" s="54"/>
      <c r="H144" s="54"/>
      <c r="I144" s="54"/>
      <c r="J144" s="54"/>
    </row>
    <row r="145" spans="1:10" ht="14.25" hidden="1">
      <c r="A145" s="23" t="s">
        <v>660</v>
      </c>
      <c r="B145" s="54"/>
      <c r="C145" s="54"/>
      <c r="D145" s="54"/>
      <c r="E145" s="54"/>
      <c r="F145" s="54"/>
      <c r="G145" s="54"/>
      <c r="H145" s="54"/>
      <c r="I145" s="54"/>
      <c r="J145" s="54"/>
    </row>
    <row r="146" spans="1:10" ht="14.25" hidden="1">
      <c r="A146" s="23" t="s">
        <v>661</v>
      </c>
      <c r="B146" s="54"/>
      <c r="C146" s="54"/>
      <c r="D146" s="54"/>
      <c r="E146" s="54"/>
      <c r="F146" s="54"/>
      <c r="G146" s="54"/>
      <c r="H146" s="54"/>
      <c r="I146" s="54"/>
      <c r="J146" s="54"/>
    </row>
    <row r="147" spans="1:10" ht="14.25" hidden="1">
      <c r="A147" s="23"/>
      <c r="B147" s="54"/>
      <c r="C147" s="54"/>
      <c r="D147" s="54"/>
      <c r="E147" s="54"/>
      <c r="F147" s="54"/>
      <c r="G147" s="54"/>
      <c r="H147" s="54"/>
      <c r="I147" s="54"/>
      <c r="J147" s="54"/>
    </row>
    <row r="148" spans="1:10" ht="15.75" hidden="1">
      <c r="A148" s="55" t="s">
        <v>662</v>
      </c>
      <c r="B148" s="54"/>
      <c r="C148" s="54"/>
      <c r="D148" s="54"/>
      <c r="E148" s="54"/>
      <c r="F148" s="54"/>
      <c r="G148" s="54"/>
      <c r="H148" s="54"/>
      <c r="I148" s="54"/>
      <c r="J148" s="54"/>
    </row>
    <row r="149" spans="1:10" ht="14.25" hidden="1">
      <c r="A149" s="7" t="s">
        <v>122</v>
      </c>
      <c r="B149" s="54"/>
      <c r="C149" s="54"/>
      <c r="D149" s="54"/>
      <c r="E149" s="54"/>
      <c r="F149" s="54"/>
      <c r="G149" s="54"/>
      <c r="H149" s="54"/>
      <c r="I149" s="54"/>
      <c r="J149" s="54"/>
    </row>
    <row r="150" spans="1:10" ht="14.25" hidden="1">
      <c r="A150" s="7"/>
      <c r="B150" s="54"/>
      <c r="C150" s="54"/>
      <c r="D150" s="54"/>
      <c r="E150" s="54"/>
      <c r="F150" s="54"/>
      <c r="G150" s="54"/>
      <c r="H150" s="54"/>
      <c r="I150" s="54"/>
      <c r="J150" s="54"/>
    </row>
    <row r="151" spans="1:10" ht="15.75" hidden="1">
      <c r="A151" s="12" t="s">
        <v>364</v>
      </c>
      <c r="B151" s="54"/>
      <c r="C151" s="54"/>
      <c r="D151" s="54"/>
      <c r="E151" s="54"/>
      <c r="F151" s="54"/>
      <c r="G151" s="54"/>
      <c r="H151" s="54"/>
      <c r="I151" s="54"/>
      <c r="J151" s="54"/>
    </row>
    <row r="152" spans="1:10" ht="14.25" hidden="1">
      <c r="A152" s="7" t="s">
        <v>123</v>
      </c>
      <c r="B152" s="54"/>
      <c r="C152" s="54"/>
      <c r="D152" s="54"/>
      <c r="E152" s="54"/>
      <c r="F152" s="54"/>
      <c r="G152" s="54"/>
      <c r="H152" s="54"/>
      <c r="I152" s="54"/>
      <c r="J152" s="54"/>
    </row>
    <row r="153" spans="1:10" ht="14.25" hidden="1">
      <c r="A153" s="7" t="s">
        <v>663</v>
      </c>
      <c r="B153" s="54"/>
      <c r="C153" s="54"/>
      <c r="D153" s="54"/>
      <c r="E153" s="54"/>
      <c r="F153" s="54"/>
      <c r="G153" s="54"/>
      <c r="H153" s="54"/>
      <c r="I153" s="54"/>
      <c r="J153" s="54"/>
    </row>
    <row r="154" spans="1:10" ht="14.25" hidden="1">
      <c r="A154" s="7"/>
      <c r="B154" s="7"/>
      <c r="C154" s="7"/>
      <c r="D154" s="7"/>
      <c r="E154" s="7"/>
      <c r="F154" s="7"/>
      <c r="G154" s="444"/>
      <c r="H154" s="444"/>
      <c r="I154" s="444"/>
      <c r="J154" s="444"/>
    </row>
  </sheetData>
  <sheetProtection/>
  <mergeCells count="6">
    <mergeCell ref="B2:E2"/>
    <mergeCell ref="I154:J154"/>
    <mergeCell ref="A7:H7"/>
    <mergeCell ref="A6:H6"/>
    <mergeCell ref="A10:F10"/>
    <mergeCell ref="G154:H154"/>
  </mergeCells>
  <printOptions/>
  <pageMargins left="0.66" right="0.25" top="0.66" bottom="0.67" header="0.25" footer="0.2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3"/>
  <sheetViews>
    <sheetView zoomScale="130" zoomScaleNormal="130" workbookViewId="0" topLeftCell="A178">
      <selection activeCell="A178" sqref="A178"/>
    </sheetView>
  </sheetViews>
  <sheetFormatPr defaultColWidth="9.140625" defaultRowHeight="12.75"/>
  <cols>
    <col min="1" max="1" width="14.140625" style="0" customWidth="1"/>
    <col min="2" max="2" width="10.28125" style="0" customWidth="1"/>
    <col min="3" max="3" width="6.140625" style="0" customWidth="1"/>
    <col min="4" max="4" width="6.28125" style="0" customWidth="1"/>
    <col min="5" max="5" width="6.140625" style="0" customWidth="1"/>
    <col min="6" max="6" width="16.421875" style="0" customWidth="1"/>
    <col min="7" max="7" width="17.8515625" style="0" customWidth="1"/>
    <col min="8" max="8" width="22.8515625" style="0" customWidth="1"/>
    <col min="9" max="9" width="17.28125" style="0" customWidth="1"/>
  </cols>
  <sheetData>
    <row r="1" spans="1:10" ht="15.75">
      <c r="A1" s="12" t="s">
        <v>68</v>
      </c>
      <c r="B1" s="12"/>
      <c r="C1" s="12"/>
      <c r="D1" s="213"/>
      <c r="E1" s="213"/>
      <c r="F1" s="213"/>
      <c r="G1" s="213"/>
      <c r="H1" s="213"/>
      <c r="I1" s="213"/>
      <c r="J1" s="213"/>
    </row>
    <row r="2" spans="1:10" ht="15.75">
      <c r="A2" s="12"/>
      <c r="B2" s="12"/>
      <c r="C2" s="12"/>
      <c r="D2" s="213"/>
      <c r="E2" s="213"/>
      <c r="F2" s="213"/>
      <c r="G2" s="213"/>
      <c r="H2" s="213"/>
      <c r="I2" s="213"/>
      <c r="J2" s="213"/>
    </row>
    <row r="3" spans="1:10" ht="15.75">
      <c r="A3" s="12" t="s">
        <v>634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>
      <c r="A4" s="12"/>
      <c r="B4" s="213"/>
      <c r="C4" s="213"/>
      <c r="D4" s="213"/>
      <c r="E4" s="213"/>
      <c r="F4" s="213"/>
      <c r="G4" s="213"/>
      <c r="H4" s="213"/>
      <c r="I4" s="213"/>
      <c r="J4" s="213"/>
    </row>
    <row r="5" spans="1:10" ht="14.25">
      <c r="A5" s="7" t="s">
        <v>33</v>
      </c>
      <c r="B5" s="213"/>
      <c r="C5" s="213"/>
      <c r="D5" s="213"/>
      <c r="E5" s="213"/>
      <c r="F5" s="213"/>
      <c r="G5" s="213"/>
      <c r="H5" s="213"/>
      <c r="I5" s="213"/>
      <c r="J5" s="213"/>
    </row>
    <row r="6" spans="1:10" ht="14.25">
      <c r="A6" s="7" t="s">
        <v>34</v>
      </c>
      <c r="B6" s="213"/>
      <c r="C6" s="213"/>
      <c r="D6" s="213"/>
      <c r="E6" s="213"/>
      <c r="F6" s="213"/>
      <c r="G6" s="213"/>
      <c r="H6" s="213"/>
      <c r="I6" s="213"/>
      <c r="J6" s="213"/>
    </row>
    <row r="7" spans="1:10" ht="14.25">
      <c r="A7" s="7"/>
      <c r="B7" s="213"/>
      <c r="C7" s="213"/>
      <c r="D7" s="213"/>
      <c r="E7" s="213"/>
      <c r="F7" s="213"/>
      <c r="G7" s="213"/>
      <c r="H7" s="213"/>
      <c r="I7" s="213"/>
      <c r="J7" s="213"/>
    </row>
    <row r="8" spans="1:10" ht="14.25">
      <c r="A8" s="7"/>
      <c r="B8" s="213"/>
      <c r="C8" s="213"/>
      <c r="D8" s="213"/>
      <c r="E8" s="213"/>
      <c r="F8" s="213"/>
      <c r="G8" s="213"/>
      <c r="H8" s="213"/>
      <c r="I8" s="213"/>
      <c r="J8" s="213"/>
    </row>
    <row r="9" spans="1:10" ht="15.75">
      <c r="A9" s="12" t="s">
        <v>503</v>
      </c>
      <c r="B9" s="213"/>
      <c r="C9" s="213"/>
      <c r="D9" s="7" t="s">
        <v>132</v>
      </c>
      <c r="E9" s="213"/>
      <c r="F9" s="213"/>
      <c r="G9" s="213"/>
      <c r="H9" s="213"/>
      <c r="I9" s="213"/>
      <c r="J9" s="213"/>
    </row>
    <row r="10" spans="1:10" ht="14.25">
      <c r="A10" s="7" t="s">
        <v>222</v>
      </c>
      <c r="B10" s="213"/>
      <c r="C10" s="213"/>
      <c r="D10" s="213"/>
      <c r="E10" s="213"/>
      <c r="F10" s="213"/>
      <c r="G10" s="213"/>
      <c r="H10" s="213"/>
      <c r="I10" s="213"/>
      <c r="J10" s="213"/>
    </row>
    <row r="11" spans="1:10" ht="14.25">
      <c r="A11" s="7" t="s">
        <v>223</v>
      </c>
      <c r="B11" s="213"/>
      <c r="C11" s="213"/>
      <c r="D11" s="213"/>
      <c r="E11" s="213"/>
      <c r="F11" s="213"/>
      <c r="G11" s="213"/>
      <c r="H11" s="213"/>
      <c r="I11" s="213"/>
      <c r="J11" s="213"/>
    </row>
    <row r="12" spans="1:10" ht="14.25">
      <c r="A12" s="7"/>
      <c r="B12" s="213"/>
      <c r="C12" s="213"/>
      <c r="D12" s="213"/>
      <c r="E12" s="213"/>
      <c r="F12" s="213"/>
      <c r="G12" s="213"/>
      <c r="H12" s="213"/>
      <c r="I12" s="213"/>
      <c r="J12" s="213"/>
    </row>
    <row r="13" spans="1:10" ht="14.25">
      <c r="A13" s="7" t="s">
        <v>233</v>
      </c>
      <c r="B13" s="213"/>
      <c r="C13" s="213"/>
      <c r="D13" s="213"/>
      <c r="E13" s="213"/>
      <c r="F13" s="213"/>
      <c r="G13" s="213"/>
      <c r="H13" s="213"/>
      <c r="I13" s="213"/>
      <c r="J13" s="213"/>
    </row>
    <row r="14" spans="1:10" ht="14.25">
      <c r="A14" s="7" t="s">
        <v>224</v>
      </c>
      <c r="B14" s="213"/>
      <c r="C14" s="213"/>
      <c r="D14" s="213"/>
      <c r="E14" s="213"/>
      <c r="F14" s="213"/>
      <c r="G14" s="213"/>
      <c r="H14" s="213"/>
      <c r="I14" s="213"/>
      <c r="J14" s="213"/>
    </row>
    <row r="15" spans="1:10" ht="14.25">
      <c r="A15" s="7" t="s">
        <v>225</v>
      </c>
      <c r="B15" s="213"/>
      <c r="C15" s="213"/>
      <c r="D15" s="213"/>
      <c r="E15" s="213"/>
      <c r="F15" s="213"/>
      <c r="G15" s="213"/>
      <c r="H15" s="213"/>
      <c r="I15" s="213"/>
      <c r="J15" s="213"/>
    </row>
    <row r="16" spans="1:10" ht="14.25">
      <c r="A16" s="7" t="s">
        <v>226</v>
      </c>
      <c r="B16" s="213"/>
      <c r="C16" s="213"/>
      <c r="D16" s="213"/>
      <c r="E16" s="213"/>
      <c r="F16" s="213"/>
      <c r="G16" s="213"/>
      <c r="H16" s="213"/>
      <c r="I16" s="213"/>
      <c r="J16" s="213"/>
    </row>
    <row r="17" spans="1:10" ht="14.25">
      <c r="A17" s="7" t="s">
        <v>227</v>
      </c>
      <c r="B17" s="213"/>
      <c r="C17" s="213"/>
      <c r="D17" s="213"/>
      <c r="E17" s="213"/>
      <c r="F17" s="213"/>
      <c r="G17" s="213"/>
      <c r="H17" s="213"/>
      <c r="I17" s="213"/>
      <c r="J17" s="213"/>
    </row>
    <row r="18" spans="1:10" ht="14.25">
      <c r="A18" s="7"/>
      <c r="B18" s="213"/>
      <c r="C18" s="213"/>
      <c r="D18" s="213"/>
      <c r="E18" s="213"/>
      <c r="F18" s="213"/>
      <c r="G18" s="213"/>
      <c r="H18" s="213"/>
      <c r="I18" s="213"/>
      <c r="J18" s="213"/>
    </row>
    <row r="19" spans="1:10" ht="14.25">
      <c r="A19" s="7" t="s">
        <v>228</v>
      </c>
      <c r="B19" s="213"/>
      <c r="C19" s="213"/>
      <c r="D19" s="213"/>
      <c r="E19" s="213"/>
      <c r="F19" s="213"/>
      <c r="G19" s="213"/>
      <c r="H19" s="213"/>
      <c r="I19" s="213"/>
      <c r="J19" s="213"/>
    </row>
    <row r="20" spans="1:10" ht="14.25">
      <c r="A20" s="7" t="s">
        <v>504</v>
      </c>
      <c r="B20" s="213"/>
      <c r="C20" s="213"/>
      <c r="D20" s="213"/>
      <c r="E20" s="213"/>
      <c r="F20" s="213"/>
      <c r="G20" s="213"/>
      <c r="H20" s="213"/>
      <c r="I20" s="213"/>
      <c r="J20" s="213"/>
    </row>
    <row r="21" spans="1:10" ht="15.75">
      <c r="A21" s="12"/>
      <c r="B21" s="213"/>
      <c r="C21" s="213"/>
      <c r="D21" s="213"/>
      <c r="E21" s="213"/>
      <c r="F21" s="213"/>
      <c r="G21" s="213"/>
      <c r="H21" s="213"/>
      <c r="I21" s="213"/>
      <c r="J21" s="213"/>
    </row>
    <row r="22" spans="1:10" ht="15.75">
      <c r="A22" s="12" t="s">
        <v>91</v>
      </c>
      <c r="B22" s="12"/>
      <c r="C22" s="12"/>
      <c r="D22" s="12"/>
      <c r="E22" s="12"/>
      <c r="F22" s="12"/>
      <c r="G22" s="12"/>
      <c r="H22" s="213"/>
      <c r="I22" s="213"/>
      <c r="J22" s="213"/>
    </row>
    <row r="23" spans="1:10" ht="15.75">
      <c r="A23" s="12"/>
      <c r="B23" s="12"/>
      <c r="C23" s="12"/>
      <c r="D23" s="12"/>
      <c r="E23" s="12"/>
      <c r="F23" s="12"/>
      <c r="G23" s="12"/>
      <c r="H23" s="213"/>
      <c r="I23" s="213"/>
      <c r="J23" s="213"/>
    </row>
    <row r="24" spans="1:10" ht="15.75">
      <c r="A24" s="7" t="s">
        <v>133</v>
      </c>
      <c r="B24" s="12"/>
      <c r="C24" s="12"/>
      <c r="D24" s="12"/>
      <c r="E24" s="12"/>
      <c r="F24" s="12"/>
      <c r="G24" s="12"/>
      <c r="H24" s="213"/>
      <c r="I24" s="213"/>
      <c r="J24" s="213"/>
    </row>
    <row r="25" spans="1:10" ht="15.75" customHeight="1">
      <c r="A25" s="439" t="s">
        <v>505</v>
      </c>
      <c r="B25" s="439"/>
      <c r="C25" s="439"/>
      <c r="D25" s="439"/>
      <c r="E25" s="439"/>
      <c r="F25" s="439"/>
      <c r="G25" s="439"/>
      <c r="H25" s="213"/>
      <c r="I25" s="213"/>
      <c r="J25" s="213"/>
    </row>
    <row r="26" spans="1:10" ht="15.75">
      <c r="A26" s="7" t="s">
        <v>506</v>
      </c>
      <c r="B26" s="12"/>
      <c r="C26" s="12"/>
      <c r="D26" s="12"/>
      <c r="E26" s="12"/>
      <c r="F26" s="12"/>
      <c r="G26" s="12"/>
      <c r="H26" s="213"/>
      <c r="I26" s="213"/>
      <c r="J26" s="213"/>
    </row>
    <row r="27" spans="1:10" ht="15.75">
      <c r="A27" s="12"/>
      <c r="B27" s="12"/>
      <c r="C27" s="12"/>
      <c r="D27" s="12"/>
      <c r="E27" s="12"/>
      <c r="F27" s="12"/>
      <c r="G27" s="12"/>
      <c r="H27" s="213"/>
      <c r="I27" s="213"/>
      <c r="J27" s="213"/>
    </row>
    <row r="28" spans="1:10" ht="15.75">
      <c r="A28" s="12" t="s">
        <v>92</v>
      </c>
      <c r="B28" s="12"/>
      <c r="C28" s="12"/>
      <c r="D28" s="213"/>
      <c r="E28" s="213"/>
      <c r="F28" s="213"/>
      <c r="G28" s="213"/>
      <c r="H28" s="213"/>
      <c r="I28" s="213"/>
      <c r="J28" s="213"/>
    </row>
    <row r="29" spans="1:10" ht="15.75">
      <c r="A29" s="12"/>
      <c r="B29" s="12"/>
      <c r="C29" s="12"/>
      <c r="D29" s="213"/>
      <c r="E29" s="213"/>
      <c r="F29" s="213"/>
      <c r="G29" s="213"/>
      <c r="H29" s="213"/>
      <c r="I29" s="213"/>
      <c r="J29" s="213"/>
    </row>
    <row r="30" spans="1:10" ht="15.75">
      <c r="A30" s="12" t="s">
        <v>638</v>
      </c>
      <c r="B30" s="213"/>
      <c r="C30" s="213"/>
      <c r="D30" s="213"/>
      <c r="E30" s="213"/>
      <c r="F30" s="213"/>
      <c r="G30" s="213"/>
      <c r="H30" s="213"/>
      <c r="I30" s="213"/>
      <c r="J30" s="213"/>
    </row>
    <row r="31" spans="1:10" ht="15.75">
      <c r="A31" s="12"/>
      <c r="B31" s="213"/>
      <c r="C31" s="213"/>
      <c r="D31" s="213"/>
      <c r="E31" s="213"/>
      <c r="F31" s="213"/>
      <c r="G31" s="213"/>
      <c r="H31" s="213"/>
      <c r="I31" s="213"/>
      <c r="J31" s="213"/>
    </row>
    <row r="32" spans="1:10" ht="14.25">
      <c r="A32" s="23" t="s">
        <v>139</v>
      </c>
      <c r="B32" s="213"/>
      <c r="C32" s="213"/>
      <c r="D32" s="213"/>
      <c r="E32" s="213"/>
      <c r="F32" s="213"/>
      <c r="G32" s="213"/>
      <c r="H32" s="213"/>
      <c r="I32" s="213"/>
      <c r="J32" s="213"/>
    </row>
    <row r="33" spans="1:10" ht="14.25">
      <c r="A33" s="439" t="s">
        <v>507</v>
      </c>
      <c r="B33" s="439"/>
      <c r="C33" s="439"/>
      <c r="D33" s="439"/>
      <c r="E33" s="439"/>
      <c r="F33" s="439"/>
      <c r="G33" s="439"/>
      <c r="H33" s="213"/>
      <c r="I33" s="213"/>
      <c r="J33" s="213"/>
    </row>
    <row r="34" spans="1:10" ht="14.25">
      <c r="A34" s="7" t="s">
        <v>509</v>
      </c>
      <c r="B34" s="213"/>
      <c r="C34" s="213"/>
      <c r="D34" s="213"/>
      <c r="E34" s="213"/>
      <c r="F34" s="213"/>
      <c r="G34" s="213"/>
      <c r="H34" s="213"/>
      <c r="I34" s="213"/>
      <c r="J34" s="213"/>
    </row>
    <row r="35" spans="1:10" ht="14.25">
      <c r="A35" s="7"/>
      <c r="B35" s="213"/>
      <c r="C35" s="213"/>
      <c r="D35" s="213"/>
      <c r="E35" s="213"/>
      <c r="F35" s="213"/>
      <c r="G35" s="213"/>
      <c r="H35" s="213"/>
      <c r="I35" s="213"/>
      <c r="J35" s="213"/>
    </row>
    <row r="36" spans="1:10" ht="14.25">
      <c r="A36" s="23" t="s">
        <v>141</v>
      </c>
      <c r="B36" s="213"/>
      <c r="C36" s="213"/>
      <c r="D36" s="213"/>
      <c r="E36" s="213"/>
      <c r="F36" s="213"/>
      <c r="G36" s="213"/>
      <c r="H36" s="213"/>
      <c r="I36" s="213"/>
      <c r="J36" s="213"/>
    </row>
    <row r="37" spans="1:10" ht="14.25">
      <c r="A37" s="7" t="s">
        <v>142</v>
      </c>
      <c r="B37" s="213"/>
      <c r="C37" s="213"/>
      <c r="D37" s="213"/>
      <c r="E37" s="213"/>
      <c r="F37" s="213"/>
      <c r="G37" s="213"/>
      <c r="H37" s="213"/>
      <c r="I37" s="213"/>
      <c r="J37" s="213"/>
    </row>
    <row r="38" spans="1:10" ht="14.25">
      <c r="A38" s="7" t="s">
        <v>143</v>
      </c>
      <c r="B38" s="213"/>
      <c r="C38" s="213"/>
      <c r="D38" s="213"/>
      <c r="E38" s="213"/>
      <c r="F38" s="213"/>
      <c r="G38" s="213"/>
      <c r="H38" s="213"/>
      <c r="I38" s="213"/>
      <c r="J38" s="213"/>
    </row>
    <row r="39" spans="1:10" ht="14.25">
      <c r="A39" s="7" t="s">
        <v>144</v>
      </c>
      <c r="B39" s="213"/>
      <c r="C39" s="213"/>
      <c r="D39" s="213"/>
      <c r="E39" s="213"/>
      <c r="F39" s="213"/>
      <c r="G39" s="213"/>
      <c r="H39" s="213"/>
      <c r="I39" s="213"/>
      <c r="J39" s="213"/>
    </row>
    <row r="40" spans="1:10" ht="14.25">
      <c r="A40" s="7"/>
      <c r="B40" s="213"/>
      <c r="C40" s="213"/>
      <c r="D40" s="213"/>
      <c r="E40" s="213"/>
      <c r="F40" s="213"/>
      <c r="G40" s="213"/>
      <c r="H40" s="213"/>
      <c r="I40" s="213"/>
      <c r="J40" s="213"/>
    </row>
    <row r="41" spans="1:10" ht="15.75">
      <c r="A41" s="12" t="s">
        <v>639</v>
      </c>
      <c r="B41" s="213"/>
      <c r="C41" s="213"/>
      <c r="D41" s="213"/>
      <c r="E41" s="213"/>
      <c r="F41" s="213"/>
      <c r="G41" s="213"/>
      <c r="H41" s="213"/>
      <c r="I41" s="213"/>
      <c r="J41" s="213"/>
    </row>
    <row r="42" spans="1:10" ht="15.75">
      <c r="A42" s="12"/>
      <c r="B42" s="213"/>
      <c r="C42" s="213"/>
      <c r="D42" s="213"/>
      <c r="E42" s="213"/>
      <c r="F42" s="213"/>
      <c r="G42" s="213"/>
      <c r="H42" s="213"/>
      <c r="I42" s="213"/>
      <c r="J42" s="213"/>
    </row>
    <row r="43" spans="1:10" ht="14.25">
      <c r="A43" s="23" t="s">
        <v>145</v>
      </c>
      <c r="B43" s="213"/>
      <c r="C43" s="213"/>
      <c r="D43" s="213"/>
      <c r="E43" s="213"/>
      <c r="F43" s="213"/>
      <c r="G43" s="213"/>
      <c r="H43" s="213"/>
      <c r="I43" s="213"/>
      <c r="J43" s="213"/>
    </row>
    <row r="44" spans="1:10" ht="14.25">
      <c r="A44" s="7" t="s">
        <v>151</v>
      </c>
      <c r="B44" s="213"/>
      <c r="C44" s="213"/>
      <c r="D44" s="213"/>
      <c r="E44" s="213"/>
      <c r="F44" s="213"/>
      <c r="G44" s="213"/>
      <c r="H44" s="213"/>
      <c r="I44" s="213"/>
      <c r="J44" s="213"/>
    </row>
    <row r="45" spans="1:10" ht="14.25">
      <c r="A45" s="23"/>
      <c r="B45" s="213"/>
      <c r="C45" s="213"/>
      <c r="D45" s="213"/>
      <c r="E45" s="213"/>
      <c r="F45" s="213"/>
      <c r="G45" s="213"/>
      <c r="H45" s="213"/>
      <c r="I45" s="213"/>
      <c r="J45" s="213"/>
    </row>
    <row r="46" spans="1:10" ht="14.25">
      <c r="A46" s="23" t="s">
        <v>162</v>
      </c>
      <c r="B46" s="213"/>
      <c r="C46" s="213"/>
      <c r="D46" s="213"/>
      <c r="E46" s="213"/>
      <c r="F46" s="213"/>
      <c r="G46" s="213"/>
      <c r="H46" s="213"/>
      <c r="I46" s="213"/>
      <c r="J46" s="213"/>
    </row>
    <row r="47" spans="1:10" ht="14.25">
      <c r="A47" s="23"/>
      <c r="B47" s="213"/>
      <c r="C47" s="213"/>
      <c r="D47" s="213"/>
      <c r="E47" s="213"/>
      <c r="F47" s="213"/>
      <c r="G47" s="213"/>
      <c r="H47" s="213"/>
      <c r="I47" s="213"/>
      <c r="J47" s="213"/>
    </row>
    <row r="48" spans="1:10" ht="14.25">
      <c r="A48" s="7" t="s">
        <v>231</v>
      </c>
      <c r="B48" s="213"/>
      <c r="C48" s="213"/>
      <c r="D48" s="213"/>
      <c r="E48" s="213"/>
      <c r="F48" s="213"/>
      <c r="G48" s="213"/>
      <c r="H48" s="213"/>
      <c r="I48" s="213"/>
      <c r="J48" s="213"/>
    </row>
    <row r="49" spans="1:10" ht="14.25">
      <c r="A49" s="7" t="s">
        <v>97</v>
      </c>
      <c r="B49" s="213"/>
      <c r="C49" s="213"/>
      <c r="D49" s="213"/>
      <c r="E49" s="213"/>
      <c r="F49" s="213"/>
      <c r="G49" s="213"/>
      <c r="H49" s="213"/>
      <c r="I49" s="213"/>
      <c r="J49" s="213"/>
    </row>
    <row r="50" spans="1:10" ht="14.25">
      <c r="A50" s="7" t="s">
        <v>232</v>
      </c>
      <c r="B50" s="213"/>
      <c r="C50" s="213"/>
      <c r="D50" s="213"/>
      <c r="E50" s="213"/>
      <c r="F50" s="213"/>
      <c r="G50" s="213"/>
      <c r="H50" s="213"/>
      <c r="I50" s="213"/>
      <c r="J50" s="213"/>
    </row>
    <row r="51" spans="1:10" ht="14.25">
      <c r="A51" s="7"/>
      <c r="B51" s="213"/>
      <c r="C51" s="213"/>
      <c r="D51" s="213"/>
      <c r="E51" s="213"/>
      <c r="F51" s="213"/>
      <c r="G51" s="213"/>
      <c r="H51" s="213"/>
      <c r="I51" s="213"/>
      <c r="J51" s="213"/>
    </row>
    <row r="52" spans="1:10" ht="14.25">
      <c r="A52" s="23" t="s">
        <v>163</v>
      </c>
      <c r="B52" s="213"/>
      <c r="C52" s="213"/>
      <c r="D52" s="213"/>
      <c r="E52" s="213"/>
      <c r="F52" s="213"/>
      <c r="G52" s="213"/>
      <c r="H52" s="213"/>
      <c r="I52" s="213"/>
      <c r="J52" s="213"/>
    </row>
    <row r="53" spans="1:10" ht="14.25">
      <c r="A53" s="23"/>
      <c r="B53" s="213"/>
      <c r="C53" s="213"/>
      <c r="D53" s="213"/>
      <c r="E53" s="213"/>
      <c r="F53" s="213"/>
      <c r="G53" s="213"/>
      <c r="H53" s="213"/>
      <c r="I53" s="213"/>
      <c r="J53" s="213"/>
    </row>
    <row r="54" spans="1:10" ht="14.25">
      <c r="A54" s="7" t="s">
        <v>510</v>
      </c>
      <c r="B54" s="213"/>
      <c r="C54" s="213"/>
      <c r="D54" s="213"/>
      <c r="E54" s="213"/>
      <c r="F54" s="213"/>
      <c r="G54" s="213"/>
      <c r="H54" s="213"/>
      <c r="I54" s="213"/>
      <c r="J54" s="213"/>
    </row>
    <row r="55" spans="1:10" ht="14.25">
      <c r="A55" s="7" t="s">
        <v>511</v>
      </c>
      <c r="B55" s="213"/>
      <c r="C55" s="213"/>
      <c r="D55" s="213"/>
      <c r="E55" s="213"/>
      <c r="F55" s="213"/>
      <c r="G55" s="213"/>
      <c r="H55" s="213"/>
      <c r="I55" s="213"/>
      <c r="J55" s="213"/>
    </row>
    <row r="56" spans="1:10" ht="14.25">
      <c r="A56" s="7" t="s">
        <v>512</v>
      </c>
      <c r="B56" s="213"/>
      <c r="C56" s="213"/>
      <c r="D56" s="213"/>
      <c r="E56" s="213"/>
      <c r="F56" s="213"/>
      <c r="G56" s="213"/>
      <c r="H56" s="213"/>
      <c r="I56" s="213"/>
      <c r="J56" s="213"/>
    </row>
    <row r="57" spans="1:10" ht="14.25">
      <c r="A57" s="23"/>
      <c r="B57" s="213"/>
      <c r="C57" s="213"/>
      <c r="D57" s="213"/>
      <c r="E57" s="213"/>
      <c r="F57" s="213"/>
      <c r="G57" s="213"/>
      <c r="H57" s="213"/>
      <c r="I57" s="213"/>
      <c r="J57" s="213"/>
    </row>
    <row r="58" spans="1:10" ht="15.75">
      <c r="A58" s="12" t="s">
        <v>640</v>
      </c>
      <c r="B58" s="213"/>
      <c r="C58" s="213"/>
      <c r="D58" s="213"/>
      <c r="E58" s="213"/>
      <c r="F58" s="213"/>
      <c r="G58" s="213"/>
      <c r="H58" s="213"/>
      <c r="I58" s="213"/>
      <c r="J58" s="213"/>
    </row>
    <row r="59" spans="1:10" ht="15.75">
      <c r="A59" s="12"/>
      <c r="B59" s="213"/>
      <c r="C59" s="213"/>
      <c r="D59" s="213"/>
      <c r="E59" s="213"/>
      <c r="F59" s="213"/>
      <c r="G59" s="213"/>
      <c r="H59" s="213"/>
      <c r="I59" s="213"/>
      <c r="J59" s="213"/>
    </row>
    <row r="60" spans="1:10" ht="14.25">
      <c r="A60" s="23" t="s">
        <v>164</v>
      </c>
      <c r="B60" s="213"/>
      <c r="C60" s="213"/>
      <c r="D60" s="213"/>
      <c r="E60" s="213"/>
      <c r="F60" s="213"/>
      <c r="G60" s="213"/>
      <c r="H60" s="213"/>
      <c r="I60" s="213"/>
      <c r="J60" s="213"/>
    </row>
    <row r="61" spans="1:10" ht="14.25">
      <c r="A61" s="23"/>
      <c r="B61" s="213"/>
      <c r="C61" s="213"/>
      <c r="D61" s="213"/>
      <c r="E61" s="213"/>
      <c r="F61" s="213"/>
      <c r="G61" s="213"/>
      <c r="H61" s="213"/>
      <c r="I61" s="213"/>
      <c r="J61" s="213"/>
    </row>
    <row r="62" spans="1:10" ht="14.25">
      <c r="A62" s="23" t="s">
        <v>180</v>
      </c>
      <c r="B62" s="213"/>
      <c r="C62" s="213"/>
      <c r="D62" s="213"/>
      <c r="E62" s="213"/>
      <c r="F62" s="213"/>
      <c r="G62" s="213"/>
      <c r="H62" s="213"/>
      <c r="I62" s="213"/>
      <c r="J62" s="213"/>
    </row>
    <row r="63" spans="1:10" ht="14.25">
      <c r="A63" s="23" t="s">
        <v>165</v>
      </c>
      <c r="B63" s="213"/>
      <c r="C63" s="213"/>
      <c r="D63" s="213"/>
      <c r="E63" s="213"/>
      <c r="F63" s="213"/>
      <c r="G63" s="213"/>
      <c r="H63" s="213"/>
      <c r="I63" s="213"/>
      <c r="J63" s="213"/>
    </row>
    <row r="64" spans="1:10" ht="14.25">
      <c r="A64" s="23"/>
      <c r="B64" s="213"/>
      <c r="C64" s="213"/>
      <c r="D64" s="213"/>
      <c r="E64" s="213"/>
      <c r="F64" s="213"/>
      <c r="G64" s="213"/>
      <c r="H64" s="213"/>
      <c r="I64" s="213"/>
      <c r="J64" s="213"/>
    </row>
    <row r="65" spans="1:10" ht="15.75">
      <c r="A65" s="12" t="s">
        <v>361</v>
      </c>
      <c r="B65" s="213"/>
      <c r="C65" s="213"/>
      <c r="D65" s="213"/>
      <c r="E65" s="213"/>
      <c r="F65" s="213"/>
      <c r="G65" s="213"/>
      <c r="H65" s="213"/>
      <c r="I65" s="213"/>
      <c r="J65" s="213"/>
    </row>
    <row r="66" spans="1:10" ht="14.25">
      <c r="A66" s="23" t="s">
        <v>1</v>
      </c>
      <c r="B66" s="213"/>
      <c r="C66" s="213"/>
      <c r="D66" s="213"/>
      <c r="E66" s="213"/>
      <c r="F66" s="213"/>
      <c r="G66" s="213"/>
      <c r="H66" s="213"/>
      <c r="I66" s="213"/>
      <c r="J66" s="213"/>
    </row>
    <row r="67" spans="1:10" ht="14.25">
      <c r="A67" s="23"/>
      <c r="B67" s="213"/>
      <c r="C67" s="213"/>
      <c r="D67" s="213"/>
      <c r="E67" s="213"/>
      <c r="F67" s="213"/>
      <c r="G67" s="213"/>
      <c r="H67" s="213"/>
      <c r="I67" s="213"/>
      <c r="J67" s="213"/>
    </row>
    <row r="68" spans="1:10" ht="14.25">
      <c r="A68" s="7" t="s">
        <v>11</v>
      </c>
      <c r="B68" s="213"/>
      <c r="C68" s="213"/>
      <c r="D68" s="213"/>
      <c r="E68" s="213"/>
      <c r="F68" s="213"/>
      <c r="G68" s="213"/>
      <c r="H68" s="213"/>
      <c r="I68" s="213"/>
      <c r="J68" s="213"/>
    </row>
    <row r="69" spans="1:10" ht="14.25">
      <c r="A69" s="7"/>
      <c r="B69" s="213"/>
      <c r="C69" s="213"/>
      <c r="D69" s="213"/>
      <c r="E69" s="213"/>
      <c r="F69" s="213"/>
      <c r="G69" s="213"/>
      <c r="H69" s="213"/>
      <c r="I69" s="213"/>
      <c r="J69" s="213"/>
    </row>
    <row r="70" spans="1:10" ht="14.25">
      <c r="A70" s="7" t="s">
        <v>9</v>
      </c>
      <c r="B70" s="213"/>
      <c r="C70" s="213"/>
      <c r="D70" s="213"/>
      <c r="E70" s="213"/>
      <c r="F70" s="213"/>
      <c r="G70" s="213"/>
      <c r="H70" s="213"/>
      <c r="I70" s="213"/>
      <c r="J70" s="213"/>
    </row>
    <row r="71" spans="1:10" ht="14.25">
      <c r="A71" s="23" t="s">
        <v>4</v>
      </c>
      <c r="B71" s="213"/>
      <c r="C71" s="213"/>
      <c r="D71" s="213"/>
      <c r="E71" s="213"/>
      <c r="F71" s="213"/>
      <c r="G71" s="213"/>
      <c r="H71" s="213"/>
      <c r="I71" s="213"/>
      <c r="J71" s="213"/>
    </row>
    <row r="72" spans="1:10" ht="14.25">
      <c r="A72" s="23" t="s">
        <v>513</v>
      </c>
      <c r="B72" s="213"/>
      <c r="C72" s="213"/>
      <c r="D72" s="213"/>
      <c r="E72" s="213"/>
      <c r="F72" s="213"/>
      <c r="G72" s="213"/>
      <c r="H72" s="213"/>
      <c r="I72" s="213"/>
      <c r="J72" s="213"/>
    </row>
    <row r="73" spans="1:10" ht="14.25">
      <c r="A73" s="23" t="s">
        <v>6</v>
      </c>
      <c r="B73" s="213"/>
      <c r="C73" s="213"/>
      <c r="D73" s="213"/>
      <c r="E73" s="213"/>
      <c r="F73" s="213"/>
      <c r="G73" s="213"/>
      <c r="H73" s="213"/>
      <c r="I73" s="213"/>
      <c r="J73" s="213"/>
    </row>
    <row r="74" spans="1:10" ht="14.25">
      <c r="A74" s="23"/>
      <c r="B74" s="213"/>
      <c r="C74" s="213"/>
      <c r="D74" s="213"/>
      <c r="E74" s="213"/>
      <c r="F74" s="213"/>
      <c r="G74" s="213"/>
      <c r="H74" s="213"/>
      <c r="I74" s="213"/>
      <c r="J74" s="213"/>
    </row>
    <row r="75" spans="1:10" ht="14.25">
      <c r="A75" s="7" t="s">
        <v>10</v>
      </c>
      <c r="B75" s="213"/>
      <c r="C75" s="213"/>
      <c r="D75" s="213"/>
      <c r="E75" s="213"/>
      <c r="F75" s="213"/>
      <c r="G75" s="213"/>
      <c r="H75" s="213"/>
      <c r="I75" s="213"/>
      <c r="J75" s="213"/>
    </row>
    <row r="76" spans="1:10" ht="14.25">
      <c r="A76" s="7" t="s">
        <v>7</v>
      </c>
      <c r="B76" s="213"/>
      <c r="C76" s="213"/>
      <c r="D76" s="213"/>
      <c r="E76" s="213"/>
      <c r="F76" s="213"/>
      <c r="G76" s="213"/>
      <c r="H76" s="213"/>
      <c r="I76" s="213"/>
      <c r="J76" s="213"/>
    </row>
    <row r="77" spans="1:10" ht="14.25">
      <c r="A77" s="7" t="s">
        <v>8</v>
      </c>
      <c r="B77" s="213"/>
      <c r="C77" s="213"/>
      <c r="D77" s="213"/>
      <c r="E77" s="213"/>
      <c r="F77" s="213"/>
      <c r="G77" s="213"/>
      <c r="H77" s="213"/>
      <c r="I77" s="213"/>
      <c r="J77" s="213"/>
    </row>
    <row r="78" spans="1:10" ht="14.25">
      <c r="A78" s="7"/>
      <c r="B78" s="213"/>
      <c r="C78" s="213"/>
      <c r="D78" s="213"/>
      <c r="E78" s="213"/>
      <c r="F78" s="213"/>
      <c r="G78" s="213"/>
      <c r="H78" s="213"/>
      <c r="I78" s="213"/>
      <c r="J78" s="213"/>
    </row>
    <row r="79" spans="1:10" ht="14.25">
      <c r="A79" s="23" t="s">
        <v>641</v>
      </c>
      <c r="B79" s="213"/>
      <c r="C79" s="213"/>
      <c r="D79" s="213"/>
      <c r="E79" s="213"/>
      <c r="F79" s="213"/>
      <c r="G79" s="213"/>
      <c r="H79" s="213"/>
      <c r="I79" s="213"/>
      <c r="J79" s="213"/>
    </row>
    <row r="80" spans="1:10" ht="14.25">
      <c r="A80" s="23"/>
      <c r="B80" s="213"/>
      <c r="C80" s="213"/>
      <c r="D80" s="213"/>
      <c r="E80" s="213"/>
      <c r="F80" s="213"/>
      <c r="G80" s="213"/>
      <c r="H80" s="213"/>
      <c r="I80" s="213"/>
      <c r="J80" s="213"/>
    </row>
    <row r="81" spans="1:10" ht="14.25">
      <c r="A81" s="7" t="s">
        <v>642</v>
      </c>
      <c r="B81" s="213"/>
      <c r="C81" s="213"/>
      <c r="D81" s="213"/>
      <c r="E81" s="213"/>
      <c r="F81" s="213"/>
      <c r="G81" s="213"/>
      <c r="H81" s="213"/>
      <c r="I81" s="213"/>
      <c r="J81" s="213"/>
    </row>
    <row r="82" spans="1:10" ht="14.25">
      <c r="A82" s="7" t="s">
        <v>12</v>
      </c>
      <c r="B82" s="213"/>
      <c r="C82" s="213"/>
      <c r="D82" s="213"/>
      <c r="E82" s="213"/>
      <c r="F82" s="213"/>
      <c r="G82" s="213"/>
      <c r="H82" s="213"/>
      <c r="I82" s="213"/>
      <c r="J82" s="213"/>
    </row>
    <row r="83" spans="1:10" ht="14.25">
      <c r="A83" s="7" t="s">
        <v>13</v>
      </c>
      <c r="B83" s="213"/>
      <c r="C83" s="213"/>
      <c r="D83" s="213"/>
      <c r="E83" s="213"/>
      <c r="F83" s="213"/>
      <c r="G83" s="213"/>
      <c r="H83" s="213"/>
      <c r="I83" s="213"/>
      <c r="J83" s="213"/>
    </row>
    <row r="84" spans="1:10" ht="14.25">
      <c r="A84" s="7"/>
      <c r="B84" s="213"/>
      <c r="C84" s="213"/>
      <c r="D84" s="213"/>
      <c r="E84" s="213"/>
      <c r="F84" s="213"/>
      <c r="G84" s="213"/>
      <c r="H84" s="213"/>
      <c r="I84" s="213"/>
      <c r="J84" s="213"/>
    </row>
    <row r="85" spans="1:10" ht="14.25">
      <c r="A85" s="7" t="s">
        <v>643</v>
      </c>
      <c r="B85" s="213"/>
      <c r="C85" s="213"/>
      <c r="D85" s="213"/>
      <c r="E85" s="213"/>
      <c r="F85" s="213"/>
      <c r="G85" s="213"/>
      <c r="H85" s="213"/>
      <c r="I85" s="213"/>
      <c r="J85" s="213"/>
    </row>
    <row r="86" spans="1:10" ht="14.25">
      <c r="A86" s="7"/>
      <c r="B86" s="213"/>
      <c r="C86" s="213"/>
      <c r="D86" s="213"/>
      <c r="E86" s="213"/>
      <c r="F86" s="53"/>
      <c r="G86" s="213"/>
      <c r="H86" s="213"/>
      <c r="I86" s="213"/>
      <c r="J86" s="213"/>
    </row>
    <row r="87" spans="1:10" ht="15.75">
      <c r="A87" s="12" t="s">
        <v>644</v>
      </c>
      <c r="B87" s="213"/>
      <c r="C87" s="213"/>
      <c r="D87" s="213"/>
      <c r="E87" s="213"/>
      <c r="F87" s="12" t="s">
        <v>645</v>
      </c>
      <c r="G87" s="213"/>
      <c r="H87" s="213"/>
      <c r="I87" s="213"/>
      <c r="J87" s="213"/>
    </row>
    <row r="88" spans="1:10" ht="14.25">
      <c r="A88" s="7" t="s">
        <v>646</v>
      </c>
      <c r="B88" s="213"/>
      <c r="C88" s="213"/>
      <c r="D88" s="213"/>
      <c r="E88" s="213"/>
      <c r="F88" s="7" t="s">
        <v>650</v>
      </c>
      <c r="G88" s="213"/>
      <c r="H88" s="213"/>
      <c r="I88" s="213"/>
      <c r="J88" s="213"/>
    </row>
    <row r="89" spans="1:10" ht="14.25">
      <c r="A89" s="7" t="s">
        <v>647</v>
      </c>
      <c r="B89" s="213"/>
      <c r="C89" s="213"/>
      <c r="D89" s="213"/>
      <c r="E89" s="213"/>
      <c r="F89" s="23" t="s">
        <v>651</v>
      </c>
      <c r="G89" s="213"/>
      <c r="H89" s="213"/>
      <c r="I89" s="213"/>
      <c r="J89" s="213"/>
    </row>
    <row r="90" spans="1:10" ht="14.25">
      <c r="A90" s="7" t="s">
        <v>648</v>
      </c>
      <c r="B90" s="213"/>
      <c r="C90" s="213"/>
      <c r="D90" s="213"/>
      <c r="E90" s="213"/>
      <c r="F90" s="23" t="s">
        <v>652</v>
      </c>
      <c r="G90" s="213"/>
      <c r="H90" s="213"/>
      <c r="I90" s="213"/>
      <c r="J90" s="213"/>
    </row>
    <row r="91" spans="1:10" ht="14.25">
      <c r="A91" s="7" t="s">
        <v>649</v>
      </c>
      <c r="B91" s="213"/>
      <c r="C91" s="213"/>
      <c r="D91" s="213"/>
      <c r="E91" s="213"/>
      <c r="F91" s="23" t="s">
        <v>653</v>
      </c>
      <c r="G91" s="213"/>
      <c r="H91" s="213"/>
      <c r="I91" s="213"/>
      <c r="J91" s="213"/>
    </row>
    <row r="92" spans="1:10" ht="14.25">
      <c r="A92" s="7"/>
      <c r="B92" s="213"/>
      <c r="C92" s="213"/>
      <c r="D92" s="213"/>
      <c r="E92" s="213"/>
      <c r="F92" s="213"/>
      <c r="G92" s="213"/>
      <c r="H92" s="213"/>
      <c r="I92" s="213"/>
      <c r="J92" s="213"/>
    </row>
    <row r="93" spans="1:10" ht="15.75">
      <c r="A93" s="12" t="s">
        <v>362</v>
      </c>
      <c r="B93" s="213"/>
      <c r="C93" s="213"/>
      <c r="D93" s="213"/>
      <c r="E93" s="213"/>
      <c r="F93" s="213"/>
      <c r="G93" s="213"/>
      <c r="H93" s="213"/>
      <c r="I93" s="213"/>
      <c r="J93" s="213"/>
    </row>
    <row r="94" spans="1:10" ht="15.75">
      <c r="A94" s="12"/>
      <c r="B94" s="213"/>
      <c r="C94" s="213"/>
      <c r="D94" s="213"/>
      <c r="E94" s="213"/>
      <c r="F94" s="213"/>
      <c r="G94" s="213"/>
      <c r="H94" s="213"/>
      <c r="I94" s="213"/>
      <c r="J94" s="213"/>
    </row>
    <row r="95" spans="1:10" ht="14.25">
      <c r="A95" s="7" t="s">
        <v>547</v>
      </c>
      <c r="B95" s="213"/>
      <c r="C95" s="213"/>
      <c r="D95" s="213"/>
      <c r="E95" s="213"/>
      <c r="F95" s="213"/>
      <c r="G95" s="213"/>
      <c r="H95" s="213"/>
      <c r="I95" s="213"/>
      <c r="J95" s="213"/>
    </row>
    <row r="96" spans="1:10" ht="14.25">
      <c r="A96" s="7" t="s">
        <v>655</v>
      </c>
      <c r="B96" s="213"/>
      <c r="C96" s="213"/>
      <c r="D96" s="213"/>
      <c r="E96" s="213"/>
      <c r="F96" s="213"/>
      <c r="G96" s="213"/>
      <c r="H96" s="213"/>
      <c r="I96" s="213"/>
      <c r="J96" s="213"/>
    </row>
    <row r="97" spans="1:10" ht="14.25">
      <c r="A97" s="7"/>
      <c r="B97" s="213"/>
      <c r="C97" s="213"/>
      <c r="D97" s="213"/>
      <c r="E97" s="213"/>
      <c r="F97" s="213"/>
      <c r="G97" s="213"/>
      <c r="H97" s="213"/>
      <c r="I97" s="213"/>
      <c r="J97" s="213"/>
    </row>
    <row r="98" spans="1:10" ht="14.25">
      <c r="A98" s="7" t="s">
        <v>548</v>
      </c>
      <c r="B98" s="213"/>
      <c r="C98" s="213"/>
      <c r="D98" s="213"/>
      <c r="E98" s="213"/>
      <c r="F98" s="213"/>
      <c r="G98" s="213"/>
      <c r="H98" s="213"/>
      <c r="I98" s="213"/>
      <c r="J98" s="213"/>
    </row>
    <row r="99" spans="1:10" ht="14.25">
      <c r="A99" s="7" t="s">
        <v>542</v>
      </c>
      <c r="B99" s="213"/>
      <c r="C99" s="213"/>
      <c r="D99" s="213"/>
      <c r="E99" s="213"/>
      <c r="F99" s="213"/>
      <c r="G99" s="213"/>
      <c r="H99" s="213"/>
      <c r="I99" s="213"/>
      <c r="J99" s="213"/>
    </row>
    <row r="100" spans="1:10" ht="14.25">
      <c r="A100" s="7" t="s">
        <v>543</v>
      </c>
      <c r="B100" s="213"/>
      <c r="C100" s="213"/>
      <c r="D100" s="213"/>
      <c r="E100" s="213"/>
      <c r="F100" s="213"/>
      <c r="G100" s="213"/>
      <c r="H100" s="213"/>
      <c r="I100" s="213"/>
      <c r="J100" s="213"/>
    </row>
    <row r="101" spans="1:10" ht="14.25">
      <c r="A101" s="7"/>
      <c r="B101" s="213"/>
      <c r="C101" s="213"/>
      <c r="D101" s="213"/>
      <c r="E101" s="213"/>
      <c r="F101" s="213"/>
      <c r="G101" s="213"/>
      <c r="H101" s="213"/>
      <c r="I101" s="213"/>
      <c r="J101" s="213"/>
    </row>
    <row r="102" spans="1:10" ht="15.75">
      <c r="A102" s="12" t="s">
        <v>534</v>
      </c>
      <c r="B102" s="213"/>
      <c r="C102" s="213"/>
      <c r="D102" s="213"/>
      <c r="E102" s="213"/>
      <c r="F102" s="213"/>
      <c r="G102" s="213"/>
      <c r="H102" s="213"/>
      <c r="I102" s="213"/>
      <c r="J102" s="213"/>
    </row>
    <row r="103" spans="1:10" ht="14.25">
      <c r="A103" s="7" t="s">
        <v>535</v>
      </c>
      <c r="B103" s="213"/>
      <c r="C103" s="213"/>
      <c r="D103" s="213"/>
      <c r="E103" s="213"/>
      <c r="F103" s="213"/>
      <c r="G103" s="213"/>
      <c r="H103" s="213"/>
      <c r="I103" s="213"/>
      <c r="J103" s="213"/>
    </row>
    <row r="104" spans="1:10" ht="14.25">
      <c r="A104" s="7" t="s">
        <v>536</v>
      </c>
      <c r="B104" s="213"/>
      <c r="C104" s="213"/>
      <c r="D104" s="213"/>
      <c r="E104" s="213"/>
      <c r="F104" s="213"/>
      <c r="G104" s="213"/>
      <c r="H104" s="213"/>
      <c r="I104" s="213"/>
      <c r="J104" s="213"/>
    </row>
    <row r="105" spans="1:10" ht="14.25">
      <c r="A105" s="23" t="s">
        <v>537</v>
      </c>
      <c r="B105" s="213"/>
      <c r="C105" s="213"/>
      <c r="D105" s="213"/>
      <c r="E105" s="213"/>
      <c r="F105" s="213"/>
      <c r="G105" s="213"/>
      <c r="H105" s="213"/>
      <c r="I105" s="213"/>
      <c r="J105" s="213"/>
    </row>
    <row r="106" spans="1:10" ht="14.25">
      <c r="A106" s="23"/>
      <c r="B106" s="213"/>
      <c r="C106" s="213"/>
      <c r="D106" s="213"/>
      <c r="E106" s="213"/>
      <c r="F106" s="213"/>
      <c r="G106" s="213"/>
      <c r="H106" s="213"/>
      <c r="I106" s="213"/>
      <c r="J106" s="213"/>
    </row>
    <row r="107" spans="1:10" ht="15.75">
      <c r="A107" s="12" t="s">
        <v>538</v>
      </c>
      <c r="B107" s="213"/>
      <c r="C107" s="213"/>
      <c r="D107" s="213"/>
      <c r="E107" s="213"/>
      <c r="F107" s="213"/>
      <c r="G107" s="213"/>
      <c r="H107" s="213"/>
      <c r="I107" s="213"/>
      <c r="J107" s="213"/>
    </row>
    <row r="108" spans="1:10" ht="14.25">
      <c r="A108" s="7" t="s">
        <v>539</v>
      </c>
      <c r="B108" s="213"/>
      <c r="C108" s="213"/>
      <c r="D108" s="213"/>
      <c r="E108" s="213"/>
      <c r="F108" s="213"/>
      <c r="G108" s="213"/>
      <c r="H108" s="213"/>
      <c r="I108" s="213"/>
      <c r="J108" s="213"/>
    </row>
    <row r="109" spans="1:10" ht="14.25">
      <c r="A109" s="7" t="s">
        <v>540</v>
      </c>
      <c r="B109" s="213"/>
      <c r="C109" s="213"/>
      <c r="D109" s="213"/>
      <c r="E109" s="213"/>
      <c r="F109" s="213"/>
      <c r="G109" s="213"/>
      <c r="H109" s="213"/>
      <c r="I109" s="213"/>
      <c r="J109" s="213"/>
    </row>
    <row r="110" spans="1:10" ht="14.25">
      <c r="A110" s="7" t="s">
        <v>541</v>
      </c>
      <c r="B110" s="213"/>
      <c r="C110" s="213"/>
      <c r="D110" s="213"/>
      <c r="E110" s="213"/>
      <c r="F110" s="213"/>
      <c r="G110" s="213"/>
      <c r="H110" s="213"/>
      <c r="I110" s="213"/>
      <c r="J110" s="213"/>
    </row>
    <row r="111" spans="1:10" ht="14.25">
      <c r="A111" s="7"/>
      <c r="B111" s="213"/>
      <c r="C111" s="213"/>
      <c r="D111" s="213"/>
      <c r="E111" s="213"/>
      <c r="F111" s="213"/>
      <c r="G111" s="213"/>
      <c r="H111" s="213"/>
      <c r="I111" s="213"/>
      <c r="J111" s="213"/>
    </row>
    <row r="112" spans="1:10" ht="15.75">
      <c r="A112" s="12" t="s">
        <v>549</v>
      </c>
      <c r="B112" s="213"/>
      <c r="C112" s="213"/>
      <c r="D112" s="213"/>
      <c r="E112" s="213"/>
      <c r="F112" s="213"/>
      <c r="G112" s="213"/>
      <c r="H112" s="213"/>
      <c r="I112" s="213"/>
      <c r="J112" s="213"/>
    </row>
    <row r="113" spans="1:10" ht="14.25">
      <c r="A113" s="7" t="s">
        <v>620</v>
      </c>
      <c r="B113" s="213"/>
      <c r="C113" s="213"/>
      <c r="D113" s="213"/>
      <c r="E113" s="213"/>
      <c r="F113" s="213"/>
      <c r="G113" s="213"/>
      <c r="H113" s="213"/>
      <c r="I113" s="213"/>
      <c r="J113" s="213"/>
    </row>
    <row r="114" spans="1:10" ht="14.25">
      <c r="A114" s="7" t="s">
        <v>621</v>
      </c>
      <c r="B114" s="213"/>
      <c r="C114" s="213"/>
      <c r="D114" s="213"/>
      <c r="E114" s="213"/>
      <c r="F114" s="213"/>
      <c r="G114" s="213"/>
      <c r="H114" s="213"/>
      <c r="I114" s="213"/>
      <c r="J114" s="213"/>
    </row>
    <row r="115" spans="1:10" ht="14.25">
      <c r="A115" s="7"/>
      <c r="B115" s="213"/>
      <c r="C115" s="213"/>
      <c r="D115" s="213"/>
      <c r="E115" s="213"/>
      <c r="F115" s="213"/>
      <c r="G115" s="213"/>
      <c r="H115" s="213"/>
      <c r="I115" s="213"/>
      <c r="J115" s="213"/>
    </row>
    <row r="116" spans="1:10" ht="14.25">
      <c r="A116" s="7" t="s">
        <v>622</v>
      </c>
      <c r="B116" s="213"/>
      <c r="C116" s="213"/>
      <c r="D116" s="213"/>
      <c r="E116" s="213"/>
      <c r="F116" s="213"/>
      <c r="G116" s="213"/>
      <c r="H116" s="213"/>
      <c r="I116" s="213"/>
      <c r="J116" s="213"/>
    </row>
    <row r="117" spans="1:10" ht="14.25">
      <c r="A117" s="7" t="s">
        <v>623</v>
      </c>
      <c r="B117" s="213"/>
      <c r="C117" s="213"/>
      <c r="D117" s="213"/>
      <c r="E117" s="213"/>
      <c r="F117" s="213"/>
      <c r="G117" s="213"/>
      <c r="H117" s="213"/>
      <c r="I117" s="213"/>
      <c r="J117" s="213"/>
    </row>
    <row r="118" spans="1:10" ht="14.25">
      <c r="A118" s="7" t="s">
        <v>624</v>
      </c>
      <c r="B118" s="213"/>
      <c r="C118" s="213"/>
      <c r="D118" s="213"/>
      <c r="E118" s="213"/>
      <c r="F118" s="213"/>
      <c r="G118" s="213"/>
      <c r="H118" s="213"/>
      <c r="I118" s="213"/>
      <c r="J118" s="213"/>
    </row>
    <row r="119" spans="1:10" ht="14.25">
      <c r="A119" s="7" t="s">
        <v>625</v>
      </c>
      <c r="B119" s="213"/>
      <c r="C119" s="213"/>
      <c r="D119" s="213"/>
      <c r="E119" s="213"/>
      <c r="F119" s="213"/>
      <c r="G119" s="213"/>
      <c r="H119" s="213"/>
      <c r="I119" s="213"/>
      <c r="J119" s="213"/>
    </row>
    <row r="120" spans="1:10" ht="14.25">
      <c r="A120" s="7"/>
      <c r="B120" s="213"/>
      <c r="C120" s="213"/>
      <c r="D120" s="213"/>
      <c r="E120" s="213"/>
      <c r="F120" s="213"/>
      <c r="G120" s="213"/>
      <c r="H120" s="213"/>
      <c r="I120" s="213"/>
      <c r="J120" s="213"/>
    </row>
    <row r="121" spans="1:10" ht="15.75">
      <c r="A121" s="12" t="s">
        <v>626</v>
      </c>
      <c r="B121" s="213"/>
      <c r="C121" s="213"/>
      <c r="D121" s="213"/>
      <c r="E121" s="213"/>
      <c r="F121" s="213"/>
      <c r="G121" s="213"/>
      <c r="H121" s="213"/>
      <c r="I121" s="213"/>
      <c r="J121" s="213"/>
    </row>
    <row r="122" spans="1:10" ht="15.75">
      <c r="A122" s="12"/>
      <c r="B122" s="213"/>
      <c r="C122" s="213"/>
      <c r="D122" s="213"/>
      <c r="E122" s="213"/>
      <c r="F122" s="213"/>
      <c r="G122" s="213"/>
      <c r="H122" s="213"/>
      <c r="I122" s="213"/>
      <c r="J122" s="213"/>
    </row>
    <row r="123" spans="1:10" ht="15.75">
      <c r="A123" s="12" t="s">
        <v>658</v>
      </c>
      <c r="B123" s="213"/>
      <c r="C123" s="213"/>
      <c r="D123" s="213"/>
      <c r="E123" s="213"/>
      <c r="F123" s="213"/>
      <c r="G123" s="213"/>
      <c r="H123" s="213"/>
      <c r="I123" s="213"/>
      <c r="J123" s="213"/>
    </row>
    <row r="124" spans="1:10" ht="14.25">
      <c r="A124" s="23" t="s">
        <v>659</v>
      </c>
      <c r="B124" s="213"/>
      <c r="C124" s="213"/>
      <c r="D124" s="213"/>
      <c r="E124" s="213"/>
      <c r="F124" s="213"/>
      <c r="G124" s="213"/>
      <c r="H124" s="213"/>
      <c r="I124" s="213"/>
      <c r="J124" s="213"/>
    </row>
    <row r="125" spans="1:10" ht="14.25">
      <c r="A125" s="23" t="s">
        <v>660</v>
      </c>
      <c r="B125" s="213"/>
      <c r="C125" s="213"/>
      <c r="D125" s="213"/>
      <c r="E125" s="213"/>
      <c r="F125" s="213"/>
      <c r="G125" s="213"/>
      <c r="H125" s="213"/>
      <c r="I125" s="213"/>
      <c r="J125" s="213"/>
    </row>
    <row r="126" spans="1:10" ht="14.25">
      <c r="A126" s="23" t="s">
        <v>661</v>
      </c>
      <c r="B126" s="213"/>
      <c r="C126" s="213"/>
      <c r="D126" s="213"/>
      <c r="E126" s="213"/>
      <c r="F126" s="213"/>
      <c r="G126" s="213"/>
      <c r="H126" s="213"/>
      <c r="I126" s="213"/>
      <c r="J126" s="213"/>
    </row>
    <row r="127" spans="1:10" ht="14.25">
      <c r="A127" s="23"/>
      <c r="B127" s="213"/>
      <c r="C127" s="213"/>
      <c r="D127" s="213"/>
      <c r="E127" s="213"/>
      <c r="F127" s="213"/>
      <c r="G127" s="213"/>
      <c r="H127" s="213"/>
      <c r="I127" s="213"/>
      <c r="J127" s="213"/>
    </row>
    <row r="128" spans="1:10" ht="15.75">
      <c r="A128" s="55" t="s">
        <v>662</v>
      </c>
      <c r="B128" s="213"/>
      <c r="C128" s="213"/>
      <c r="D128" s="213"/>
      <c r="E128" s="213"/>
      <c r="F128" s="213"/>
      <c r="G128" s="213"/>
      <c r="H128" s="213"/>
      <c r="I128" s="213"/>
      <c r="J128" s="213"/>
    </row>
    <row r="129" spans="1:10" ht="14.25">
      <c r="A129" s="7" t="s">
        <v>122</v>
      </c>
      <c r="B129" s="213"/>
      <c r="C129" s="213"/>
      <c r="D129" s="213"/>
      <c r="E129" s="213"/>
      <c r="F129" s="213"/>
      <c r="G129" s="213"/>
      <c r="H129" s="213"/>
      <c r="I129" s="213"/>
      <c r="J129" s="213"/>
    </row>
    <row r="130" spans="1:10" ht="14.25">
      <c r="A130" s="7"/>
      <c r="B130" s="213"/>
      <c r="C130" s="213"/>
      <c r="D130" s="213"/>
      <c r="E130" s="213"/>
      <c r="F130" s="213"/>
      <c r="G130" s="213"/>
      <c r="H130" s="213"/>
      <c r="I130" s="213"/>
      <c r="J130" s="213"/>
    </row>
    <row r="131" spans="1:10" ht="15.75">
      <c r="A131" s="12" t="s">
        <v>627</v>
      </c>
      <c r="B131" s="213"/>
      <c r="C131" s="213"/>
      <c r="D131" s="213"/>
      <c r="E131" s="213"/>
      <c r="F131" s="213"/>
      <c r="G131" s="213"/>
      <c r="H131" s="213"/>
      <c r="I131" s="213"/>
      <c r="J131" s="213"/>
    </row>
    <row r="132" spans="1:10" ht="14.25">
      <c r="A132" s="7" t="s">
        <v>628</v>
      </c>
      <c r="B132" s="213"/>
      <c r="C132" s="213"/>
      <c r="D132" s="213"/>
      <c r="E132" s="213"/>
      <c r="F132" s="213"/>
      <c r="G132" s="213"/>
      <c r="H132" s="213"/>
      <c r="I132" s="213"/>
      <c r="J132" s="213"/>
    </row>
    <row r="133" spans="1:10" ht="14.25">
      <c r="A133" s="7"/>
      <c r="B133" s="213"/>
      <c r="C133" s="213"/>
      <c r="D133" s="213"/>
      <c r="E133" s="213"/>
      <c r="F133" s="213"/>
      <c r="G133" s="213"/>
      <c r="H133" s="213"/>
      <c r="I133" s="213"/>
      <c r="J133" s="213"/>
    </row>
    <row r="134" spans="1:10" ht="14.25">
      <c r="A134" s="7"/>
      <c r="B134" s="7"/>
      <c r="C134" s="7"/>
      <c r="D134" s="7"/>
      <c r="E134" s="7"/>
      <c r="F134" s="7"/>
      <c r="G134" s="449"/>
      <c r="H134" s="449"/>
      <c r="I134" s="449"/>
      <c r="J134" s="449"/>
    </row>
    <row r="135" spans="1:7" ht="12.75">
      <c r="A135" s="450" t="s">
        <v>365</v>
      </c>
      <c r="B135" s="451"/>
      <c r="C135" s="451"/>
      <c r="D135" s="451"/>
      <c r="E135" s="451"/>
      <c r="F135" s="451"/>
      <c r="G135" s="451"/>
    </row>
    <row r="136" spans="1:7" ht="17.25">
      <c r="A136" s="56"/>
      <c r="B136" s="240"/>
      <c r="C136" s="240"/>
      <c r="D136" s="240"/>
      <c r="E136" s="240"/>
      <c r="F136" s="446"/>
      <c r="G136" s="446"/>
    </row>
    <row r="137" spans="1:7" ht="15.75">
      <c r="A137" s="443" t="s">
        <v>0</v>
      </c>
      <c r="B137" s="443"/>
      <c r="C137" s="443"/>
      <c r="D137" s="443"/>
      <c r="E137" s="213"/>
      <c r="G137" s="23" t="s">
        <v>550</v>
      </c>
    </row>
    <row r="138" spans="1:7" ht="17.25">
      <c r="A138" s="46"/>
      <c r="B138" s="46"/>
      <c r="C138" s="46"/>
      <c r="D138" s="46"/>
      <c r="E138" s="213"/>
      <c r="F138" s="175" t="s">
        <v>336</v>
      </c>
      <c r="G138" s="175" t="s">
        <v>38</v>
      </c>
    </row>
    <row r="139" spans="1:7" ht="14.25">
      <c r="A139" s="7" t="s">
        <v>249</v>
      </c>
      <c r="B139" s="7"/>
      <c r="C139" s="7"/>
      <c r="D139" s="7"/>
      <c r="E139" s="213"/>
      <c r="F139" s="241">
        <v>856870335</v>
      </c>
      <c r="G139" s="241">
        <v>751573757</v>
      </c>
    </row>
    <row r="140" spans="1:7" ht="14.25">
      <c r="A140" s="439" t="s">
        <v>555</v>
      </c>
      <c r="B140" s="448"/>
      <c r="C140" s="7"/>
      <c r="D140" s="7"/>
      <c r="E140" s="213"/>
      <c r="F140" s="241">
        <v>10794275060</v>
      </c>
      <c r="G140" s="241">
        <v>6366861443</v>
      </c>
    </row>
    <row r="141" spans="1:7" ht="16.5" thickBot="1">
      <c r="A141" s="349" t="s">
        <v>14</v>
      </c>
      <c r="B141" s="349"/>
      <c r="C141" s="349"/>
      <c r="D141" s="8"/>
      <c r="E141" s="242"/>
      <c r="F141" s="176">
        <f>SUM(F139:F140)</f>
        <v>11651145395</v>
      </c>
      <c r="G141" s="176">
        <f>SUM(G139:G140)</f>
        <v>7118435200</v>
      </c>
    </row>
    <row r="142" spans="1:7" ht="16.5" thickTop="1">
      <c r="A142" s="57"/>
      <c r="B142" s="57"/>
      <c r="C142" s="57"/>
      <c r="D142" s="8"/>
      <c r="E142" s="242"/>
      <c r="F142" s="100"/>
      <c r="G142" s="100"/>
    </row>
    <row r="143" spans="1:7" ht="15.75">
      <c r="A143" s="443" t="s">
        <v>69</v>
      </c>
      <c r="B143" s="443"/>
      <c r="C143" s="443"/>
      <c r="D143" s="443"/>
      <c r="E143" s="242"/>
      <c r="F143" s="100"/>
      <c r="G143" s="100"/>
    </row>
    <row r="144" spans="1:7" ht="17.25">
      <c r="A144" s="57"/>
      <c r="B144" s="57"/>
      <c r="C144" s="57"/>
      <c r="D144" s="8"/>
      <c r="E144" s="242"/>
      <c r="F144" s="175" t="s">
        <v>336</v>
      </c>
      <c r="G144" s="175" t="s">
        <v>38</v>
      </c>
    </row>
    <row r="145" spans="1:7" ht="15.75">
      <c r="A145" s="99" t="s">
        <v>518</v>
      </c>
      <c r="B145" s="57"/>
      <c r="C145" s="57"/>
      <c r="D145" s="8"/>
      <c r="E145" s="242"/>
      <c r="F145" s="100">
        <v>3645520881</v>
      </c>
      <c r="G145" s="100">
        <v>4720437200</v>
      </c>
    </row>
    <row r="146" spans="1:7" ht="15.75">
      <c r="A146" s="99" t="s">
        <v>42</v>
      </c>
      <c r="B146" s="57"/>
      <c r="C146" s="57"/>
      <c r="D146" s="8"/>
      <c r="E146" s="242"/>
      <c r="F146" s="100"/>
      <c r="G146" s="100"/>
    </row>
    <row r="147" spans="1:7" ht="15.75">
      <c r="A147" s="99" t="s">
        <v>519</v>
      </c>
      <c r="B147" s="57"/>
      <c r="C147" s="57"/>
      <c r="D147" s="8"/>
      <c r="E147" s="242"/>
      <c r="F147" s="100">
        <v>2000000000</v>
      </c>
      <c r="G147" s="100">
        <v>0</v>
      </c>
    </row>
    <row r="148" spans="1:7" ht="15.75">
      <c r="A148" s="99" t="s">
        <v>517</v>
      </c>
      <c r="B148" s="57"/>
      <c r="C148" s="57"/>
      <c r="D148" s="8"/>
      <c r="E148" s="242"/>
      <c r="F148" s="100"/>
      <c r="G148" s="100"/>
    </row>
    <row r="149" spans="1:7" ht="16.5" thickBot="1">
      <c r="A149" s="349" t="s">
        <v>14</v>
      </c>
      <c r="B149" s="349"/>
      <c r="C149" s="349"/>
      <c r="D149" s="8"/>
      <c r="E149" s="242"/>
      <c r="F149" s="176">
        <f>SUM(F145:F148)</f>
        <v>5645520881</v>
      </c>
      <c r="G149" s="176">
        <f>SUM(G145:G148)</f>
        <v>4720437200</v>
      </c>
    </row>
    <row r="150" spans="1:7" ht="18" thickTop="1">
      <c r="A150" s="443" t="s">
        <v>551</v>
      </c>
      <c r="B150" s="443"/>
      <c r="C150" s="443"/>
      <c r="D150" s="213"/>
      <c r="E150" s="213"/>
      <c r="F150" s="446"/>
      <c r="G150" s="446"/>
    </row>
    <row r="151" spans="1:7" ht="17.25">
      <c r="A151" s="46"/>
      <c r="B151" s="46"/>
      <c r="C151" s="46"/>
      <c r="D151" s="213"/>
      <c r="E151" s="213"/>
      <c r="F151" s="175" t="s">
        <v>336</v>
      </c>
      <c r="G151" s="175" t="s">
        <v>38</v>
      </c>
    </row>
    <row r="152" spans="1:7" ht="14.25">
      <c r="A152" s="439" t="s">
        <v>552</v>
      </c>
      <c r="B152" s="439"/>
      <c r="C152" s="439"/>
      <c r="D152" s="439"/>
      <c r="E152" s="41"/>
      <c r="F152" s="241">
        <v>14012991637</v>
      </c>
      <c r="G152" s="258">
        <v>11520036654</v>
      </c>
    </row>
    <row r="153" spans="1:7" ht="14.25">
      <c r="A153" s="47" t="s">
        <v>553</v>
      </c>
      <c r="B153" s="41"/>
      <c r="C153" s="41"/>
      <c r="D153" s="41"/>
      <c r="E153" s="41"/>
      <c r="F153" s="241">
        <f>6448777421+278024484+297214541</f>
        <v>7024016446</v>
      </c>
      <c r="G153" s="241">
        <v>5952052225</v>
      </c>
    </row>
    <row r="154" spans="1:7" ht="14.25">
      <c r="A154" s="47" t="s">
        <v>554</v>
      </c>
      <c r="B154" s="41"/>
      <c r="C154" s="41"/>
      <c r="D154" s="41"/>
      <c r="E154" s="41"/>
      <c r="F154" s="241">
        <f>81464552+4123600</f>
        <v>85588152</v>
      </c>
      <c r="G154" s="241">
        <v>159145904</v>
      </c>
    </row>
    <row r="155" spans="1:7" ht="16.5" thickBot="1">
      <c r="A155" s="349" t="s">
        <v>14</v>
      </c>
      <c r="B155" s="349"/>
      <c r="C155" s="349"/>
      <c r="D155" s="41"/>
      <c r="E155" s="41"/>
      <c r="F155" s="176">
        <f>SUM(F152:F154)</f>
        <v>21122596235</v>
      </c>
      <c r="G155" s="176">
        <f>SUM(G152:G154)</f>
        <v>17631234783</v>
      </c>
    </row>
    <row r="156" spans="1:7" ht="16.5" thickTop="1">
      <c r="A156" s="99"/>
      <c r="B156" s="99"/>
      <c r="C156" s="99"/>
      <c r="D156" s="41"/>
      <c r="E156" s="41"/>
      <c r="F156" s="100"/>
      <c r="G156" s="100"/>
    </row>
    <row r="157" spans="1:7" ht="14.25">
      <c r="A157" s="47"/>
      <c r="B157" s="41"/>
      <c r="C157" s="41"/>
      <c r="D157" s="41"/>
      <c r="E157" s="41"/>
      <c r="F157" s="241"/>
      <c r="G157" s="241"/>
    </row>
    <row r="158" spans="1:7" ht="17.25">
      <c r="A158" s="443" t="s">
        <v>556</v>
      </c>
      <c r="B158" s="447"/>
      <c r="C158" s="448"/>
      <c r="D158" s="448"/>
      <c r="E158" s="41"/>
      <c r="F158" s="51"/>
      <c r="G158" s="51"/>
    </row>
    <row r="159" spans="1:7" ht="17.25">
      <c r="A159" s="41"/>
      <c r="B159" s="41"/>
      <c r="C159" s="41"/>
      <c r="D159" s="41"/>
      <c r="E159" s="41"/>
      <c r="F159" s="175" t="s">
        <v>336</v>
      </c>
      <c r="G159" s="175" t="s">
        <v>38</v>
      </c>
    </row>
    <row r="160" spans="1:7" ht="17.25">
      <c r="A160" s="47" t="s">
        <v>557</v>
      </c>
      <c r="B160" s="41"/>
      <c r="C160" s="41"/>
      <c r="D160" s="41"/>
      <c r="E160" s="41"/>
      <c r="F160" s="243">
        <v>0</v>
      </c>
      <c r="G160" s="241">
        <v>4443800</v>
      </c>
    </row>
    <row r="161" spans="1:7" ht="17.25">
      <c r="A161" s="47" t="s">
        <v>558</v>
      </c>
      <c r="B161" s="41"/>
      <c r="C161" s="41"/>
      <c r="D161" s="41"/>
      <c r="E161" s="41"/>
      <c r="F161" s="243">
        <v>323915600</v>
      </c>
      <c r="G161" s="241">
        <v>209521600</v>
      </c>
    </row>
    <row r="162" spans="1:7" ht="17.25">
      <c r="A162" s="47" t="s">
        <v>559</v>
      </c>
      <c r="B162" s="41"/>
      <c r="C162" s="41"/>
      <c r="D162" s="41"/>
      <c r="E162" s="41"/>
      <c r="F162" s="243">
        <f>1100000000+1227161586+33045</f>
        <v>2327194631</v>
      </c>
      <c r="G162" s="241">
        <v>796244032</v>
      </c>
    </row>
    <row r="163" spans="1:7" ht="16.5" thickBot="1">
      <c r="A163" s="349" t="s">
        <v>14</v>
      </c>
      <c r="B163" s="349"/>
      <c r="C163" s="349"/>
      <c r="D163" s="41"/>
      <c r="E163" s="41"/>
      <c r="F163" s="176">
        <f>SUM(F160:F162)</f>
        <v>2651110231</v>
      </c>
      <c r="G163" s="176">
        <f>SUM(G160:G162)</f>
        <v>1010209432</v>
      </c>
    </row>
    <row r="164" spans="1:7" ht="18" thickTop="1">
      <c r="A164" s="41"/>
      <c r="B164" s="41"/>
      <c r="C164" s="41"/>
      <c r="D164" s="41"/>
      <c r="E164" s="41"/>
      <c r="F164" s="306"/>
      <c r="G164" s="51"/>
    </row>
    <row r="165" spans="1:8" ht="15.75">
      <c r="A165" s="443" t="s">
        <v>560</v>
      </c>
      <c r="B165" s="447"/>
      <c r="C165" s="448"/>
      <c r="D165" s="448"/>
      <c r="E165" s="41"/>
      <c r="F165" s="102"/>
      <c r="G165" s="102"/>
      <c r="H165" s="63"/>
    </row>
    <row r="166" spans="1:8" ht="17.25">
      <c r="A166" s="46"/>
      <c r="B166" s="177"/>
      <c r="C166" s="41"/>
      <c r="D166" s="41"/>
      <c r="E166" s="41"/>
      <c r="F166" s="175" t="s">
        <v>336</v>
      </c>
      <c r="G166" s="175" t="s">
        <v>38</v>
      </c>
      <c r="H166" s="63"/>
    </row>
    <row r="167" spans="1:8" ht="17.25">
      <c r="A167" s="47" t="s">
        <v>561</v>
      </c>
      <c r="B167" s="177"/>
      <c r="C167" s="41"/>
      <c r="D167" s="41"/>
      <c r="E167" s="41"/>
      <c r="F167" s="244">
        <v>1647707792</v>
      </c>
      <c r="G167" s="241">
        <v>3072581445</v>
      </c>
      <c r="H167" s="63"/>
    </row>
    <row r="168" spans="1:8" ht="17.25">
      <c r="A168" s="47" t="s">
        <v>598</v>
      </c>
      <c r="B168" s="177"/>
      <c r="C168" s="41"/>
      <c r="D168" s="41"/>
      <c r="E168" s="41"/>
      <c r="F168" s="244">
        <v>0</v>
      </c>
      <c r="G168" s="241">
        <v>164468370</v>
      </c>
      <c r="H168" s="63"/>
    </row>
    <row r="169" spans="1:8" ht="17.25">
      <c r="A169" s="47" t="s">
        <v>599</v>
      </c>
      <c r="B169" s="177"/>
      <c r="C169" s="41"/>
      <c r="D169" s="41"/>
      <c r="E169" s="41"/>
      <c r="F169" s="244">
        <v>9600000</v>
      </c>
      <c r="G169" s="241">
        <v>63025000</v>
      </c>
      <c r="H169" s="63"/>
    </row>
    <row r="170" spans="1:8" ht="16.5" thickBot="1">
      <c r="A170" s="349" t="s">
        <v>14</v>
      </c>
      <c r="B170" s="349"/>
      <c r="C170" s="349"/>
      <c r="D170" s="41"/>
      <c r="E170" s="41"/>
      <c r="F170" s="176">
        <f>SUM(F167:F169)</f>
        <v>1657307792</v>
      </c>
      <c r="G170" s="176">
        <f>SUM(G167:G169)</f>
        <v>3300074815</v>
      </c>
      <c r="H170" s="63"/>
    </row>
    <row r="171" spans="1:8" ht="16.5" thickTop="1">
      <c r="A171" s="99"/>
      <c r="B171" s="99"/>
      <c r="C171" s="99"/>
      <c r="D171" s="41"/>
      <c r="E171" s="41"/>
      <c r="F171" s="100"/>
      <c r="G171" s="100"/>
      <c r="H171" s="63"/>
    </row>
    <row r="172" spans="1:7" ht="17.25">
      <c r="A172" s="46" t="s">
        <v>600</v>
      </c>
      <c r="B172" s="7"/>
      <c r="C172" s="7"/>
      <c r="D172" s="7"/>
      <c r="E172" s="7"/>
      <c r="F172" s="446"/>
      <c r="G172" s="446"/>
    </row>
    <row r="173" spans="2:7" ht="17.25">
      <c r="B173" s="46"/>
      <c r="C173" s="47"/>
      <c r="D173" s="47"/>
      <c r="E173" s="7"/>
      <c r="F173" s="175" t="s">
        <v>336</v>
      </c>
      <c r="G173" s="175" t="s">
        <v>38</v>
      </c>
    </row>
    <row r="174" spans="1:7" ht="14.25">
      <c r="A174" s="61" t="s">
        <v>64</v>
      </c>
      <c r="B174" s="47"/>
      <c r="C174" s="47"/>
      <c r="D174" s="7"/>
      <c r="E174" s="7"/>
      <c r="F174" s="241">
        <v>300389037</v>
      </c>
      <c r="G174" s="241">
        <v>357036900</v>
      </c>
    </row>
    <row r="175" spans="1:7" ht="14.25">
      <c r="A175" s="61" t="s">
        <v>65</v>
      </c>
      <c r="B175" s="47"/>
      <c r="C175" s="47"/>
      <c r="D175" s="7"/>
      <c r="E175" s="7"/>
      <c r="F175" s="241">
        <v>40909659326</v>
      </c>
      <c r="G175" s="241">
        <v>27687804318</v>
      </c>
    </row>
    <row r="176" spans="1:7" ht="14.25">
      <c r="A176" s="61" t="s">
        <v>66</v>
      </c>
      <c r="B176" s="245"/>
      <c r="C176" s="47"/>
      <c r="D176" s="7"/>
      <c r="E176" s="7"/>
      <c r="F176" s="241">
        <v>-252212935</v>
      </c>
      <c r="G176" s="241">
        <v>-252212935</v>
      </c>
    </row>
    <row r="177" spans="1:7" ht="14.25">
      <c r="A177" s="42" t="s">
        <v>446</v>
      </c>
      <c r="B177" s="246"/>
      <c r="C177" s="8"/>
      <c r="D177" s="8"/>
      <c r="E177" s="8"/>
      <c r="F177" s="247">
        <f>SUM(F174:F176)</f>
        <v>40957835428</v>
      </c>
      <c r="G177" s="247">
        <f>SUM(G174:G176)</f>
        <v>27792628283</v>
      </c>
    </row>
    <row r="179" ht="15.75">
      <c r="A179" s="46" t="s">
        <v>601</v>
      </c>
    </row>
    <row r="180" spans="6:7" ht="17.25">
      <c r="F180" s="175" t="s">
        <v>336</v>
      </c>
      <c r="G180" s="175" t="s">
        <v>38</v>
      </c>
    </row>
    <row r="181" spans="1:7" ht="14.25">
      <c r="A181" s="439" t="s">
        <v>602</v>
      </c>
      <c r="B181" s="448"/>
      <c r="C181" s="448"/>
      <c r="D181" s="448"/>
      <c r="E181" s="41"/>
      <c r="F181" s="241">
        <v>793234594</v>
      </c>
      <c r="G181" s="241">
        <v>72984594</v>
      </c>
    </row>
    <row r="182" spans="1:7" ht="14.25">
      <c r="A182" s="439" t="s">
        <v>520</v>
      </c>
      <c r="B182" s="448"/>
      <c r="C182" s="448"/>
      <c r="D182" s="448"/>
      <c r="E182" s="41"/>
      <c r="F182" s="241">
        <v>10648000000</v>
      </c>
      <c r="G182" s="241">
        <v>10658000000</v>
      </c>
    </row>
    <row r="183" spans="1:7" ht="16.5" thickBot="1">
      <c r="A183" s="349" t="s">
        <v>14</v>
      </c>
      <c r="B183" s="349"/>
      <c r="C183" s="349"/>
      <c r="D183" s="41"/>
      <c r="E183" s="41"/>
      <c r="F183" s="176">
        <f>+F181+F182</f>
        <v>11441234594</v>
      </c>
      <c r="G183" s="176">
        <f>SUM(G180:G182)</f>
        <v>10730984594</v>
      </c>
    </row>
    <row r="184" ht="13.5" thickTop="1"/>
  </sheetData>
  <sheetProtection/>
  <mergeCells count="26">
    <mergeCell ref="A25:G25"/>
    <mergeCell ref="A33:G33"/>
    <mergeCell ref="I134:J134"/>
    <mergeCell ref="A135:G135"/>
    <mergeCell ref="A141:C141"/>
    <mergeCell ref="A150:C150"/>
    <mergeCell ref="A143:D143"/>
    <mergeCell ref="F150:G150"/>
    <mergeCell ref="A149:C149"/>
    <mergeCell ref="A137:D137"/>
    <mergeCell ref="G134:H134"/>
    <mergeCell ref="F136:G136"/>
    <mergeCell ref="A140:B140"/>
    <mergeCell ref="F172:G172"/>
    <mergeCell ref="A158:B158"/>
    <mergeCell ref="C158:D158"/>
    <mergeCell ref="A182:D182"/>
    <mergeCell ref="A165:B165"/>
    <mergeCell ref="C165:D165"/>
    <mergeCell ref="A181:B181"/>
    <mergeCell ref="C181:D181"/>
    <mergeCell ref="A183:C183"/>
    <mergeCell ref="A152:D152"/>
    <mergeCell ref="A155:C155"/>
    <mergeCell ref="A163:C163"/>
    <mergeCell ref="A170:C170"/>
  </mergeCells>
  <printOptions/>
  <pageMargins left="0.75" right="0.75" top="0.63" bottom="0.53" header="0.39" footer="0.22"/>
  <pageSetup horizontalDpi="180" verticalDpi="1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73"/>
  <sheetViews>
    <sheetView zoomScale="130" zoomScaleNormal="130" workbookViewId="0" topLeftCell="A1">
      <pane xSplit="3" ySplit="4" topLeftCell="D8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46" sqref="F46"/>
    </sheetView>
  </sheetViews>
  <sheetFormatPr defaultColWidth="9.140625" defaultRowHeight="12.75"/>
  <cols>
    <col min="1" max="1" width="12.140625" style="0" customWidth="1"/>
    <col min="2" max="2" width="2.7109375" style="0" customWidth="1"/>
    <col min="3" max="3" width="0.5625" style="0" hidden="1" customWidth="1"/>
    <col min="4" max="4" width="16.00390625" style="0" customWidth="1"/>
    <col min="5" max="5" width="13.7109375" style="0" bestFit="1" customWidth="1"/>
    <col min="6" max="6" width="17.57421875" style="0" bestFit="1" customWidth="1"/>
    <col min="7" max="7" width="12.140625" style="0" bestFit="1" customWidth="1"/>
    <col min="8" max="8" width="15.28125" style="0" customWidth="1"/>
  </cols>
  <sheetData>
    <row r="2" spans="1:9" ht="17.25">
      <c r="A2" s="12" t="s">
        <v>603</v>
      </c>
      <c r="B2" s="1"/>
      <c r="C2" s="1"/>
      <c r="D2" s="1"/>
      <c r="E2" s="1"/>
      <c r="F2" s="1"/>
      <c r="G2" s="1"/>
      <c r="H2" s="1"/>
      <c r="I2" s="1"/>
    </row>
    <row r="3" spans="1:9" ht="18">
      <c r="A3" s="3"/>
      <c r="B3" s="1"/>
      <c r="C3" s="1"/>
      <c r="D3" s="1"/>
      <c r="E3" s="1"/>
      <c r="F3" s="1"/>
      <c r="G3" s="1"/>
      <c r="H3" s="1"/>
      <c r="I3" s="1"/>
    </row>
    <row r="4" spans="1:8" ht="30.75" customHeight="1">
      <c r="A4" s="455" t="s">
        <v>16</v>
      </c>
      <c r="B4" s="455"/>
      <c r="C4" s="455"/>
      <c r="D4" s="186" t="s">
        <v>447</v>
      </c>
      <c r="E4" s="186" t="s">
        <v>17</v>
      </c>
      <c r="F4" s="186" t="s">
        <v>448</v>
      </c>
      <c r="G4" s="186" t="s">
        <v>18</v>
      </c>
      <c r="H4" s="187" t="s">
        <v>203</v>
      </c>
    </row>
    <row r="5" spans="1:8" ht="17.25" customHeight="1">
      <c r="A5" s="456" t="s">
        <v>28</v>
      </c>
      <c r="B5" s="456"/>
      <c r="C5" s="456"/>
      <c r="D5" s="178"/>
      <c r="E5" s="178"/>
      <c r="F5" s="178"/>
      <c r="G5" s="178"/>
      <c r="H5" s="179"/>
    </row>
    <row r="6" spans="1:8" ht="17.25" customHeight="1">
      <c r="A6" s="230"/>
      <c r="B6" s="230"/>
      <c r="C6" s="230"/>
      <c r="D6" s="178"/>
      <c r="E6" s="178"/>
      <c r="F6" s="178"/>
      <c r="G6" s="178"/>
      <c r="H6" s="179"/>
    </row>
    <row r="7" spans="1:8" ht="23.25" customHeight="1">
      <c r="A7" s="453" t="s">
        <v>38</v>
      </c>
      <c r="B7" s="453"/>
      <c r="C7" s="453"/>
      <c r="D7" s="180">
        <v>20747396566</v>
      </c>
      <c r="E7" s="180">
        <v>2665047231</v>
      </c>
      <c r="F7" s="180">
        <v>3873608251</v>
      </c>
      <c r="G7" s="180">
        <v>242436388</v>
      </c>
      <c r="H7" s="321">
        <f aca="true" t="shared" si="0" ref="H7:H14">SUM(D7:G7)</f>
        <v>27528488436</v>
      </c>
    </row>
    <row r="8" spans="1:8" ht="23.25" customHeight="1">
      <c r="A8" s="155" t="s">
        <v>605</v>
      </c>
      <c r="B8" s="155"/>
      <c r="C8" s="155"/>
      <c r="D8" s="320">
        <f>SUM(D9:D11)</f>
        <v>110452520</v>
      </c>
      <c r="E8" s="320">
        <f>SUM(E9:E11)</f>
        <v>55300000</v>
      </c>
      <c r="F8" s="320">
        <f>SUM(F9:F11)</f>
        <v>0</v>
      </c>
      <c r="G8" s="320">
        <f>SUM(G9:G11)</f>
        <v>0</v>
      </c>
      <c r="H8" s="321">
        <f>SUM(D8:G8)</f>
        <v>165752520</v>
      </c>
    </row>
    <row r="9" spans="1:8" ht="23.25" customHeight="1">
      <c r="A9" s="454" t="s">
        <v>521</v>
      </c>
      <c r="B9" s="454"/>
      <c r="C9" s="454"/>
      <c r="D9" s="178"/>
      <c r="E9" s="180">
        <v>55300000</v>
      </c>
      <c r="F9" s="180"/>
      <c r="G9" s="180"/>
      <c r="H9" s="321">
        <f t="shared" si="0"/>
        <v>55300000</v>
      </c>
    </row>
    <row r="10" spans="1:8" ht="23.25" customHeight="1">
      <c r="A10" s="454" t="s">
        <v>606</v>
      </c>
      <c r="B10" s="454"/>
      <c r="C10" s="454"/>
      <c r="D10" s="180">
        <v>110452520</v>
      </c>
      <c r="E10" s="180"/>
      <c r="F10" s="319">
        <v>0</v>
      </c>
      <c r="G10" s="319">
        <v>0</v>
      </c>
      <c r="H10" s="321">
        <f t="shared" si="0"/>
        <v>110452520</v>
      </c>
    </row>
    <row r="11" spans="1:8" ht="23.25" customHeight="1">
      <c r="A11" s="454" t="s">
        <v>607</v>
      </c>
      <c r="B11" s="454"/>
      <c r="C11" s="454"/>
      <c r="D11" s="178"/>
      <c r="E11" s="178"/>
      <c r="F11" s="178"/>
      <c r="G11" s="178"/>
      <c r="H11" s="321">
        <f t="shared" si="0"/>
        <v>0</v>
      </c>
    </row>
    <row r="12" spans="1:8" ht="23.25" customHeight="1">
      <c r="A12" s="453" t="s">
        <v>608</v>
      </c>
      <c r="B12" s="454"/>
      <c r="C12" s="454"/>
      <c r="D12" s="184">
        <f>SUM(D13:D14)</f>
        <v>0</v>
      </c>
      <c r="E12" s="185"/>
      <c r="F12" s="184">
        <f>SUM(F13:F14)</f>
        <v>0</v>
      </c>
      <c r="G12" s="185"/>
      <c r="H12" s="321">
        <f t="shared" si="0"/>
        <v>0</v>
      </c>
    </row>
    <row r="13" spans="1:8" ht="23.25" customHeight="1">
      <c r="A13" s="183" t="s">
        <v>449</v>
      </c>
      <c r="B13" s="183"/>
      <c r="C13" s="183"/>
      <c r="D13" s="43"/>
      <c r="E13" s="8"/>
      <c r="F13" s="43"/>
      <c r="G13" s="8"/>
      <c r="H13" s="321">
        <f t="shared" si="0"/>
        <v>0</v>
      </c>
    </row>
    <row r="14" spans="1:8" ht="23.25" customHeight="1" thickBot="1">
      <c r="A14" s="183" t="s">
        <v>450</v>
      </c>
      <c r="B14" s="183"/>
      <c r="C14" s="183"/>
      <c r="D14" s="8"/>
      <c r="E14" s="8"/>
      <c r="F14" s="180"/>
      <c r="G14" s="8"/>
      <c r="H14" s="321">
        <f t="shared" si="0"/>
        <v>0</v>
      </c>
    </row>
    <row r="15" spans="1:8" ht="23.25" customHeight="1" thickBot="1" thickTop="1">
      <c r="A15" s="453" t="s">
        <v>336</v>
      </c>
      <c r="B15" s="453"/>
      <c r="C15" s="453"/>
      <c r="D15" s="324">
        <f>+D7+D8-D12</f>
        <v>20857849086</v>
      </c>
      <c r="E15" s="324">
        <f>+E7+E8-E12</f>
        <v>2720347231</v>
      </c>
      <c r="F15" s="324">
        <f>+F7+F8-F12</f>
        <v>3873608251</v>
      </c>
      <c r="G15" s="324">
        <f>+G7+G8-G12</f>
        <v>242436388</v>
      </c>
      <c r="H15" s="323">
        <f>SUM(D15:G15)</f>
        <v>27694240956</v>
      </c>
    </row>
    <row r="16" spans="1:8" ht="23.25" customHeight="1" thickTop="1">
      <c r="A16" s="155"/>
      <c r="B16" s="155"/>
      <c r="C16" s="155"/>
      <c r="D16" s="179"/>
      <c r="E16" s="179"/>
      <c r="F16" s="179"/>
      <c r="G16" s="179"/>
      <c r="H16" s="181"/>
    </row>
    <row r="17" spans="1:8" ht="27" customHeight="1" hidden="1">
      <c r="A17" s="452" t="s">
        <v>136</v>
      </c>
      <c r="B17" s="452"/>
      <c r="C17" s="452"/>
      <c r="D17" s="179"/>
      <c r="E17" s="179"/>
      <c r="F17" s="179"/>
      <c r="G17" s="179"/>
      <c r="H17" s="181"/>
    </row>
    <row r="18" spans="1:8" ht="17.25" customHeight="1" hidden="1">
      <c r="A18" s="155" t="s">
        <v>137</v>
      </c>
      <c r="B18" s="155"/>
      <c r="C18" s="155"/>
      <c r="D18" s="179">
        <f>91161400+263684042+470953060+335856882+323252852+40000000+438005900+66381400+21871200+391821000+46112400+51254800</f>
        <v>2540354936</v>
      </c>
      <c r="E18" s="179">
        <f>12900000+13100000+31740000+54152694</f>
        <v>111892694</v>
      </c>
      <c r="F18" s="179">
        <v>0</v>
      </c>
      <c r="G18" s="179">
        <f>14550000+17554286+40356000</f>
        <v>72460286</v>
      </c>
      <c r="H18" s="181">
        <f>SUM(D18:G18)</f>
        <v>2724707916</v>
      </c>
    </row>
    <row r="19" spans="1:8" ht="17.25" customHeight="1">
      <c r="A19" s="155"/>
      <c r="B19" s="155"/>
      <c r="C19" s="155"/>
      <c r="D19" s="179"/>
      <c r="E19" s="179"/>
      <c r="F19" s="179"/>
      <c r="G19" s="179"/>
      <c r="H19" s="181"/>
    </row>
    <row r="20" spans="1:8" ht="20.25" customHeight="1">
      <c r="A20" s="457" t="s">
        <v>29</v>
      </c>
      <c r="B20" s="457"/>
      <c r="C20" s="457"/>
      <c r="D20" s="8"/>
      <c r="E20" s="8"/>
      <c r="F20" s="8"/>
      <c r="G20" s="8"/>
      <c r="H20" s="181"/>
    </row>
    <row r="21" spans="1:8" ht="23.25" customHeight="1">
      <c r="A21" s="453" t="s">
        <v>38</v>
      </c>
      <c r="B21" s="453"/>
      <c r="C21" s="453"/>
      <c r="D21" s="188">
        <v>9940512006</v>
      </c>
      <c r="E21" s="188">
        <v>1520945639</v>
      </c>
      <c r="F21" s="188">
        <v>1266091467</v>
      </c>
      <c r="G21" s="188">
        <v>163334872</v>
      </c>
      <c r="H21" s="321">
        <f aca="true" t="shared" si="1" ref="H21:H27">SUM(D21:G21)</f>
        <v>12890883984</v>
      </c>
    </row>
    <row r="22" spans="1:8" ht="23.25" customHeight="1">
      <c r="A22" s="453" t="s">
        <v>609</v>
      </c>
      <c r="B22" s="454"/>
      <c r="C22" s="454"/>
      <c r="D22" s="320">
        <f>+D24-D21+D23</f>
        <v>993672642</v>
      </c>
      <c r="E22" s="320">
        <f>+E24-E21+E23</f>
        <v>204083481</v>
      </c>
      <c r="F22" s="320">
        <f>+F24-F21+F23</f>
        <v>250871586</v>
      </c>
      <c r="G22" s="320">
        <f>+G24-G21+G23</f>
        <v>22628802</v>
      </c>
      <c r="H22" s="321">
        <f>SUM(D22:G22)</f>
        <v>1471256511</v>
      </c>
    </row>
    <row r="23" spans="1:8" ht="23.25" customHeight="1" thickBot="1">
      <c r="A23" s="453" t="s">
        <v>610</v>
      </c>
      <c r="B23" s="454"/>
      <c r="C23" s="454"/>
      <c r="D23" s="180"/>
      <c r="E23" s="180"/>
      <c r="F23" s="180"/>
      <c r="G23" s="180"/>
      <c r="H23" s="181">
        <f t="shared" si="1"/>
        <v>0</v>
      </c>
    </row>
    <row r="24" spans="1:8" ht="23.25" customHeight="1" thickBot="1" thickTop="1">
      <c r="A24" s="453" t="s">
        <v>336</v>
      </c>
      <c r="B24" s="453"/>
      <c r="C24" s="453"/>
      <c r="D24" s="322">
        <f>+D15-D28</f>
        <v>10934184648</v>
      </c>
      <c r="E24" s="322">
        <f>+E15-E28</f>
        <v>1725029120</v>
      </c>
      <c r="F24" s="322">
        <f>+F15-F28</f>
        <v>1516963053</v>
      </c>
      <c r="G24" s="322">
        <f>+G15-G28</f>
        <v>185963674</v>
      </c>
      <c r="H24" s="323">
        <f>SUM(D24:G24)</f>
        <v>14362140495</v>
      </c>
    </row>
    <row r="25" spans="1:8" ht="23.25" customHeight="1" thickTop="1">
      <c r="A25" s="155"/>
      <c r="B25" s="155"/>
      <c r="C25" s="155"/>
      <c r="D25" s="182"/>
      <c r="E25" s="182"/>
      <c r="F25" s="182"/>
      <c r="G25" s="182"/>
      <c r="H25" s="181"/>
    </row>
    <row r="26" spans="1:8" ht="21" customHeight="1">
      <c r="A26" s="156" t="s">
        <v>30</v>
      </c>
      <c r="B26" s="8"/>
      <c r="C26" s="8"/>
      <c r="D26" s="8"/>
      <c r="E26" s="8"/>
      <c r="F26" s="8"/>
      <c r="G26" s="8"/>
      <c r="H26" s="181">
        <f t="shared" si="1"/>
        <v>0</v>
      </c>
    </row>
    <row r="27" spans="1:8" ht="23.25" customHeight="1" thickBot="1">
      <c r="A27" s="453" t="s">
        <v>38</v>
      </c>
      <c r="B27" s="453"/>
      <c r="C27" s="453"/>
      <c r="D27" s="180">
        <v>10806884560</v>
      </c>
      <c r="E27" s="180">
        <v>1144101592</v>
      </c>
      <c r="F27" s="180">
        <v>2607516784</v>
      </c>
      <c r="G27" s="180">
        <v>79101516</v>
      </c>
      <c r="H27" s="321">
        <f t="shared" si="1"/>
        <v>14637604452</v>
      </c>
    </row>
    <row r="28" spans="1:8" ht="24" customHeight="1" thickBot="1" thickTop="1">
      <c r="A28" s="453" t="s">
        <v>336</v>
      </c>
      <c r="B28" s="453"/>
      <c r="C28" s="453"/>
      <c r="D28" s="189">
        <f>11966971574-2042857136-450000</f>
        <v>9923664438</v>
      </c>
      <c r="E28" s="189">
        <v>995318111</v>
      </c>
      <c r="F28" s="189">
        <v>2356645198</v>
      </c>
      <c r="G28" s="189">
        <v>56472714</v>
      </c>
      <c r="H28" s="323">
        <f>SUM(D28:G28)</f>
        <v>13332100461</v>
      </c>
    </row>
    <row r="29" spans="1:8" ht="17.25" customHeight="1" thickTop="1">
      <c r="A29" s="155"/>
      <c r="B29" s="155"/>
      <c r="C29" s="155"/>
      <c r="D29" s="180"/>
      <c r="E29" s="180"/>
      <c r="F29" s="180"/>
      <c r="G29" s="180"/>
      <c r="H29" s="181"/>
    </row>
    <row r="30" spans="1:8" ht="17.25" customHeight="1">
      <c r="A30" s="155"/>
      <c r="B30" s="155"/>
      <c r="C30" s="155"/>
      <c r="D30" s="180"/>
      <c r="E30" s="180"/>
      <c r="F30" s="180"/>
      <c r="G30" s="180"/>
      <c r="H30" s="181"/>
    </row>
    <row r="31" spans="1:8" ht="17.25" customHeight="1">
      <c r="A31" s="155"/>
      <c r="B31" s="155"/>
      <c r="C31" s="155"/>
      <c r="D31" s="180"/>
      <c r="E31" s="180"/>
      <c r="F31" s="180"/>
      <c r="G31" s="180"/>
      <c r="H31" s="181"/>
    </row>
    <row r="32" spans="1:8" ht="17.25" customHeight="1">
      <c r="A32" s="155"/>
      <c r="B32" s="155"/>
      <c r="C32" s="155"/>
      <c r="D32" s="180"/>
      <c r="E32" s="180"/>
      <c r="F32" s="180"/>
      <c r="G32" s="180"/>
      <c r="H32" s="181"/>
    </row>
    <row r="33" spans="1:8" ht="17.25" customHeight="1">
      <c r="A33" s="155"/>
      <c r="B33" s="155"/>
      <c r="C33" s="155"/>
      <c r="D33" s="180"/>
      <c r="E33" s="180"/>
      <c r="F33" s="180"/>
      <c r="G33" s="180"/>
      <c r="H33" s="181"/>
    </row>
    <row r="34" spans="1:8" ht="17.25" customHeight="1">
      <c r="A34" s="155"/>
      <c r="B34" s="155"/>
      <c r="C34" s="155"/>
      <c r="D34" s="180"/>
      <c r="E34" s="180"/>
      <c r="F34" s="180"/>
      <c r="G34" s="180"/>
      <c r="H34" s="181"/>
    </row>
    <row r="35" spans="1:8" ht="17.25" customHeight="1">
      <c r="A35" s="155"/>
      <c r="B35" s="155"/>
      <c r="C35" s="155"/>
      <c r="D35" s="180"/>
      <c r="E35" s="180"/>
      <c r="F35" s="180"/>
      <c r="G35" s="180"/>
      <c r="H35" s="181"/>
    </row>
    <row r="36" spans="1:8" ht="17.25" customHeight="1">
      <c r="A36" s="155"/>
      <c r="B36" s="155"/>
      <c r="C36" s="155"/>
      <c r="D36" s="180"/>
      <c r="E36" s="180"/>
      <c r="F36" s="180"/>
      <c r="G36" s="180"/>
      <c r="H36" s="181"/>
    </row>
    <row r="37" spans="1:8" ht="17.25" customHeight="1">
      <c r="A37" s="155"/>
      <c r="B37" s="155"/>
      <c r="C37" s="155"/>
      <c r="D37" s="180"/>
      <c r="E37" s="180"/>
      <c r="F37" s="180"/>
      <c r="G37" s="180"/>
      <c r="H37" s="181"/>
    </row>
    <row r="38" spans="1:8" ht="17.25" customHeight="1">
      <c r="A38" s="155"/>
      <c r="B38" s="155"/>
      <c r="C38" s="155"/>
      <c r="D38" s="180"/>
      <c r="E38" s="180"/>
      <c r="F38" s="180"/>
      <c r="G38" s="180"/>
      <c r="H38" s="181"/>
    </row>
    <row r="39" ht="12.75">
      <c r="H39" s="63"/>
    </row>
    <row r="40" ht="15.75">
      <c r="A40" s="194" t="s">
        <v>611</v>
      </c>
    </row>
    <row r="41" spans="1:9" ht="18">
      <c r="A41" s="40"/>
      <c r="D41" s="458" t="s">
        <v>50</v>
      </c>
      <c r="E41" s="458"/>
      <c r="F41" s="458" t="s">
        <v>49</v>
      </c>
      <c r="G41" s="458"/>
      <c r="H41" s="164" t="s">
        <v>14</v>
      </c>
      <c r="I41" s="157"/>
    </row>
    <row r="42" spans="4:8" ht="19.5" customHeight="1">
      <c r="D42" s="458" t="s">
        <v>173</v>
      </c>
      <c r="E42" s="458"/>
      <c r="F42" s="458" t="s">
        <v>174</v>
      </c>
      <c r="G42" s="458"/>
      <c r="H42" s="165"/>
    </row>
    <row r="43" spans="1:3" ht="21" customHeight="1">
      <c r="A43" s="457" t="s">
        <v>169</v>
      </c>
      <c r="B43" s="457"/>
      <c r="C43" s="457"/>
    </row>
    <row r="44" spans="1:8" ht="21" customHeight="1">
      <c r="A44" s="453" t="s">
        <v>38</v>
      </c>
      <c r="B44" s="453"/>
      <c r="C44" s="453"/>
      <c r="D44" s="158">
        <v>3181598928</v>
      </c>
      <c r="E44" s="158"/>
      <c r="F44" s="158">
        <v>2100000000</v>
      </c>
      <c r="G44" s="158"/>
      <c r="H44" s="158">
        <f>SUM(D44:F44)</f>
        <v>5281598928</v>
      </c>
    </row>
    <row r="45" spans="1:8" ht="21" customHeight="1">
      <c r="A45" s="155" t="s">
        <v>89</v>
      </c>
      <c r="B45" s="155"/>
      <c r="C45" s="155"/>
      <c r="D45" s="191"/>
      <c r="E45" s="191"/>
      <c r="F45" s="191"/>
      <c r="G45" s="191"/>
      <c r="H45" s="158">
        <f>SUM(D45:F45)</f>
        <v>0</v>
      </c>
    </row>
    <row r="46" spans="1:8" ht="24" customHeight="1" thickBot="1">
      <c r="A46" s="453" t="s">
        <v>336</v>
      </c>
      <c r="B46" s="453"/>
      <c r="C46" s="453"/>
      <c r="D46" s="327">
        <f>D44+D45</f>
        <v>3181598928</v>
      </c>
      <c r="E46" s="325"/>
      <c r="F46" s="327">
        <f>+F44+F45</f>
        <v>2100000000</v>
      </c>
      <c r="G46" s="325"/>
      <c r="H46" s="325">
        <f>+H44+H45</f>
        <v>5281598928</v>
      </c>
    </row>
    <row r="47" spans="1:3" ht="21" customHeight="1" thickTop="1">
      <c r="A47" s="457" t="s">
        <v>170</v>
      </c>
      <c r="B47" s="457"/>
      <c r="C47" s="457"/>
    </row>
    <row r="48" spans="1:8" ht="18.75" customHeight="1">
      <c r="A48" s="453" t="s">
        <v>38</v>
      </c>
      <c r="B48" s="453"/>
      <c r="C48" s="453"/>
      <c r="D48" s="259">
        <v>0</v>
      </c>
      <c r="F48" s="62">
        <v>35714290</v>
      </c>
      <c r="H48" s="63"/>
    </row>
    <row r="49" spans="1:8" ht="21" customHeight="1">
      <c r="A49" s="453" t="s">
        <v>171</v>
      </c>
      <c r="B49" s="453"/>
      <c r="C49" s="453"/>
      <c r="D49" s="158"/>
      <c r="E49" s="158"/>
      <c r="F49" s="158">
        <f>10714287+10714287</f>
        <v>21428574</v>
      </c>
      <c r="G49" s="158"/>
      <c r="H49" s="158"/>
    </row>
    <row r="50" spans="1:8" ht="21" customHeight="1" thickBot="1">
      <c r="A50" s="453" t="s">
        <v>336</v>
      </c>
      <c r="B50" s="453"/>
      <c r="C50" s="453"/>
      <c r="D50" s="260">
        <f>+D46-D53</f>
        <v>0</v>
      </c>
      <c r="E50" s="159"/>
      <c r="F50" s="159">
        <f>+F53-F46</f>
        <v>-57142864</v>
      </c>
      <c r="G50" s="159"/>
      <c r="H50" s="325">
        <f>+H46-H53</f>
        <v>57142864</v>
      </c>
    </row>
    <row r="51" spans="1:8" ht="21" customHeight="1" thickTop="1">
      <c r="A51" s="156" t="s">
        <v>172</v>
      </c>
      <c r="B51" s="8"/>
      <c r="C51" s="8"/>
      <c r="D51" s="192"/>
      <c r="E51" s="192"/>
      <c r="F51" s="192"/>
      <c r="G51" s="192"/>
      <c r="H51" s="192"/>
    </row>
    <row r="52" spans="1:8" ht="21" customHeight="1" thickBot="1">
      <c r="A52" s="453" t="s">
        <v>38</v>
      </c>
      <c r="B52" s="453"/>
      <c r="C52" s="453"/>
      <c r="D52" s="193">
        <v>3181598928</v>
      </c>
      <c r="E52" s="193"/>
      <c r="F52" s="193">
        <v>2064285710</v>
      </c>
      <c r="G52" s="193"/>
      <c r="H52" s="193">
        <f>+D52+F52</f>
        <v>5245884638</v>
      </c>
    </row>
    <row r="53" spans="1:8" ht="21" customHeight="1" thickBot="1" thickTop="1">
      <c r="A53" s="453" t="s">
        <v>336</v>
      </c>
      <c r="B53" s="453"/>
      <c r="C53" s="453"/>
      <c r="D53" s="159">
        <v>3181598928</v>
      </c>
      <c r="E53" s="159"/>
      <c r="F53" s="159">
        <v>2042857136</v>
      </c>
      <c r="G53" s="159"/>
      <c r="H53" s="193">
        <f>+D53+F53</f>
        <v>5224456064</v>
      </c>
    </row>
    <row r="54" ht="13.5" thickTop="1"/>
    <row r="57" ht="15.75">
      <c r="A57" s="12" t="s">
        <v>612</v>
      </c>
    </row>
    <row r="58" ht="18">
      <c r="A58" s="3"/>
    </row>
    <row r="59" spans="1:8" ht="47.25">
      <c r="A59" s="3"/>
      <c r="E59" s="186" t="s">
        <v>335</v>
      </c>
      <c r="F59" s="186" t="s">
        <v>43</v>
      </c>
      <c r="G59" s="186" t="s">
        <v>44</v>
      </c>
      <c r="H59" s="212" t="s">
        <v>336</v>
      </c>
    </row>
    <row r="60" spans="1:8" ht="20.25" customHeight="1">
      <c r="A60" s="3" t="s">
        <v>45</v>
      </c>
      <c r="E60" s="166">
        <f>+E61</f>
        <v>0</v>
      </c>
      <c r="F60" s="326">
        <f>+F61</f>
        <v>8060906653</v>
      </c>
      <c r="G60" s="166">
        <f>+G61</f>
        <v>0</v>
      </c>
      <c r="H60" s="167">
        <f aca="true" t="shared" si="2" ref="H60:H68">+E60+F60-G60</f>
        <v>8060906653</v>
      </c>
    </row>
    <row r="61" spans="1:8" ht="20.25" customHeight="1">
      <c r="A61" s="1" t="s">
        <v>186</v>
      </c>
      <c r="E61" s="166"/>
      <c r="F61" s="166">
        <v>8060906653</v>
      </c>
      <c r="G61" s="166"/>
      <c r="H61" s="167">
        <f t="shared" si="2"/>
        <v>8060906653</v>
      </c>
    </row>
    <row r="62" spans="1:8" ht="21" customHeight="1">
      <c r="A62" s="3" t="s">
        <v>46</v>
      </c>
      <c r="E62" s="62">
        <f>SUM(E64:E68)</f>
        <v>50000000</v>
      </c>
      <c r="F62" s="62">
        <f>SUM(F64:F68)</f>
        <v>411618377</v>
      </c>
      <c r="G62" s="62">
        <f>SUM(G64:G68)</f>
        <v>0</v>
      </c>
      <c r="H62" s="167">
        <f t="shared" si="2"/>
        <v>461618377</v>
      </c>
    </row>
    <row r="63" spans="1:8" ht="17.25">
      <c r="A63" s="1" t="s">
        <v>21</v>
      </c>
      <c r="E63" s="62"/>
      <c r="H63" s="167">
        <f t="shared" si="2"/>
        <v>0</v>
      </c>
    </row>
    <row r="64" spans="1:8" ht="17.25" customHeight="1">
      <c r="A64" s="161" t="s">
        <v>185</v>
      </c>
      <c r="E64" s="62">
        <v>50000000</v>
      </c>
      <c r="F64" s="62"/>
      <c r="H64" s="167">
        <f t="shared" si="2"/>
        <v>50000000</v>
      </c>
    </row>
    <row r="65" spans="1:8" ht="17.25" customHeight="1">
      <c r="A65" s="161" t="s">
        <v>187</v>
      </c>
      <c r="E65" s="62"/>
      <c r="F65" s="62">
        <v>77047619</v>
      </c>
      <c r="H65" s="167">
        <f t="shared" si="2"/>
        <v>77047619</v>
      </c>
    </row>
    <row r="66" spans="1:8" ht="17.25" customHeight="1">
      <c r="A66" s="161" t="s">
        <v>188</v>
      </c>
      <c r="E66" s="62"/>
      <c r="F66" s="62">
        <v>266570758</v>
      </c>
      <c r="H66" s="167">
        <f t="shared" si="2"/>
        <v>266570758</v>
      </c>
    </row>
    <row r="67" spans="1:8" ht="17.25" customHeight="1">
      <c r="A67" s="161" t="s">
        <v>189</v>
      </c>
      <c r="E67" s="62"/>
      <c r="F67" s="62">
        <v>68000000</v>
      </c>
      <c r="H67" s="167">
        <f t="shared" si="2"/>
        <v>68000000</v>
      </c>
    </row>
    <row r="68" spans="1:8" ht="17.25" customHeight="1">
      <c r="A68" s="161"/>
      <c r="E68" s="62"/>
      <c r="F68" s="62"/>
      <c r="G68" s="62"/>
      <c r="H68" s="167">
        <f t="shared" si="2"/>
        <v>0</v>
      </c>
    </row>
    <row r="69" spans="1:8" ht="17.25" customHeight="1" thickBot="1">
      <c r="A69" s="161" t="s">
        <v>14</v>
      </c>
      <c r="E69" s="162">
        <f>+E60+E62</f>
        <v>50000000</v>
      </c>
      <c r="F69" s="162">
        <f>+F60+F62</f>
        <v>8472525030</v>
      </c>
      <c r="G69" s="162">
        <f>+G60+G62</f>
        <v>0</v>
      </c>
      <c r="H69" s="162">
        <f>+H60+H62</f>
        <v>8522525030</v>
      </c>
    </row>
    <row r="70" spans="5:8" ht="13.5" thickTop="1">
      <c r="E70" s="63"/>
      <c r="H70" s="63">
        <f>8522525030-H69</f>
        <v>0</v>
      </c>
    </row>
    <row r="73" ht="12.75">
      <c r="E73" s="63"/>
    </row>
  </sheetData>
  <sheetProtection/>
  <mergeCells count="29">
    <mergeCell ref="F41:G41"/>
    <mergeCell ref="F42:G42"/>
    <mergeCell ref="A52:C52"/>
    <mergeCell ref="A53:C53"/>
    <mergeCell ref="D41:E41"/>
    <mergeCell ref="D42:E42"/>
    <mergeCell ref="A48:C48"/>
    <mergeCell ref="A49:C49"/>
    <mergeCell ref="A50:C50"/>
    <mergeCell ref="A46:C46"/>
    <mergeCell ref="A47:C47"/>
    <mergeCell ref="A43:C43"/>
    <mergeCell ref="A44:C44"/>
    <mergeCell ref="A10:C10"/>
    <mergeCell ref="A11:C11"/>
    <mergeCell ref="A12:C12"/>
    <mergeCell ref="A15:C15"/>
    <mergeCell ref="A20:C20"/>
    <mergeCell ref="A21:C21"/>
    <mergeCell ref="A27:C27"/>
    <mergeCell ref="A4:C4"/>
    <mergeCell ref="A5:C5"/>
    <mergeCell ref="A7:C7"/>
    <mergeCell ref="A9:C9"/>
    <mergeCell ref="A17:C17"/>
    <mergeCell ref="A28:C28"/>
    <mergeCell ref="A22:C22"/>
    <mergeCell ref="A23:C23"/>
    <mergeCell ref="A24:C24"/>
  </mergeCells>
  <printOptions/>
  <pageMargins left="0.53" right="0.17" top="0.62" bottom="0.73" header="0.33" footer="0.4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87"/>
  <sheetViews>
    <sheetView zoomScale="130" zoomScaleNormal="130" workbookViewId="0" topLeftCell="A83">
      <selection activeCell="E84" sqref="E84"/>
    </sheetView>
  </sheetViews>
  <sheetFormatPr defaultColWidth="9.140625" defaultRowHeight="12.75"/>
  <cols>
    <col min="1" max="1" width="10.7109375" style="213" customWidth="1"/>
    <col min="2" max="2" width="4.8515625" style="213" customWidth="1"/>
    <col min="3" max="3" width="0.42578125" style="213" hidden="1" customWidth="1"/>
    <col min="4" max="4" width="14.00390625" style="213" customWidth="1"/>
    <col min="5" max="5" width="15.7109375" style="213" customWidth="1"/>
    <col min="6" max="6" width="16.00390625" style="213" customWidth="1"/>
    <col min="7" max="7" width="2.28125" style="242" customWidth="1"/>
    <col min="8" max="8" width="18.28125" style="213" customWidth="1"/>
    <col min="9" max="9" width="14.140625" style="213" customWidth="1"/>
    <col min="10" max="16384" width="9.140625" style="213" customWidth="1"/>
  </cols>
  <sheetData>
    <row r="2" spans="1:9" ht="15.75">
      <c r="A2" s="194" t="s">
        <v>613</v>
      </c>
      <c r="B2" s="7"/>
      <c r="C2" s="7"/>
      <c r="D2" s="7"/>
      <c r="E2" s="7"/>
      <c r="F2" s="7"/>
      <c r="G2" s="8"/>
      <c r="H2" s="7"/>
      <c r="I2" s="7"/>
    </row>
    <row r="3" spans="1:9" ht="17.25">
      <c r="A3" s="194"/>
      <c r="B3" s="7"/>
      <c r="C3" s="7"/>
      <c r="D3" s="7"/>
      <c r="E3" s="7"/>
      <c r="F3" s="175" t="s">
        <v>336</v>
      </c>
      <c r="G3" s="51"/>
      <c r="H3" s="175" t="s">
        <v>38</v>
      </c>
      <c r="I3" s="7"/>
    </row>
    <row r="4" spans="1:9" ht="14.25">
      <c r="A4" s="59" t="s">
        <v>177</v>
      </c>
      <c r="B4" s="7"/>
      <c r="C4" s="7"/>
      <c r="D4" s="7"/>
      <c r="E4" s="7"/>
      <c r="F4" s="101">
        <v>191200000</v>
      </c>
      <c r="G4" s="43"/>
      <c r="H4" s="101">
        <v>191200000</v>
      </c>
      <c r="I4" s="7"/>
    </row>
    <row r="5" spans="1:9" ht="14.25">
      <c r="A5" s="59" t="s">
        <v>178</v>
      </c>
      <c r="B5" s="7"/>
      <c r="C5" s="7"/>
      <c r="D5" s="7"/>
      <c r="E5" s="7"/>
      <c r="F5" s="101">
        <v>14372460000</v>
      </c>
      <c r="G5" s="43"/>
      <c r="H5" s="101">
        <v>3463760000</v>
      </c>
      <c r="I5" s="7"/>
    </row>
    <row r="6" spans="1:9" ht="14.25">
      <c r="A6" s="59" t="s">
        <v>179</v>
      </c>
      <c r="B6" s="7"/>
      <c r="C6" s="7"/>
      <c r="D6" s="7"/>
      <c r="E6" s="7"/>
      <c r="F6" s="101">
        <v>1001567945</v>
      </c>
      <c r="G6" s="43"/>
      <c r="H6" s="101">
        <v>1020230705</v>
      </c>
      <c r="I6" s="7"/>
    </row>
    <row r="7" spans="1:9" ht="15" thickBot="1">
      <c r="A7" s="59" t="s">
        <v>14</v>
      </c>
      <c r="B7" s="7"/>
      <c r="C7" s="7"/>
      <c r="D7" s="7"/>
      <c r="E7" s="7"/>
      <c r="F7" s="195">
        <f>SUM(F4:F6)</f>
        <v>15565227945</v>
      </c>
      <c r="G7" s="203"/>
      <c r="H7" s="195">
        <f>SUM(H4:H6)</f>
        <v>4675190705</v>
      </c>
      <c r="I7" s="7"/>
    </row>
    <row r="8" spans="1:9" ht="15" hidden="1" thickTop="1">
      <c r="A8" s="59" t="s">
        <v>355</v>
      </c>
      <c r="B8" s="7"/>
      <c r="C8" s="7"/>
      <c r="D8" s="7"/>
      <c r="E8" s="7"/>
      <c r="F8" s="7"/>
      <c r="G8" s="8"/>
      <c r="H8" s="7"/>
      <c r="I8" s="7"/>
    </row>
    <row r="9" spans="1:9" ht="15" hidden="1" thickTop="1">
      <c r="A9" s="59" t="s">
        <v>451</v>
      </c>
      <c r="B9" s="7"/>
      <c r="C9" s="7"/>
      <c r="D9" s="7"/>
      <c r="E9" s="7"/>
      <c r="F9" s="7"/>
      <c r="G9" s="8"/>
      <c r="H9" s="7"/>
      <c r="I9" s="7"/>
    </row>
    <row r="10" spans="1:9" ht="15" hidden="1" thickTop="1">
      <c r="A10" s="59" t="s">
        <v>452</v>
      </c>
      <c r="B10" s="7"/>
      <c r="C10" s="7"/>
      <c r="D10" s="7"/>
      <c r="E10" s="7"/>
      <c r="F10" s="7"/>
      <c r="G10" s="8"/>
      <c r="H10" s="7"/>
      <c r="I10" s="7"/>
    </row>
    <row r="11" spans="1:9" ht="15" hidden="1" thickTop="1">
      <c r="A11" s="59" t="s">
        <v>453</v>
      </c>
      <c r="B11" s="7"/>
      <c r="C11" s="7"/>
      <c r="D11" s="7"/>
      <c r="E11" s="7"/>
      <c r="F11" s="7"/>
      <c r="G11" s="8"/>
      <c r="H11" s="7"/>
      <c r="I11" s="7"/>
    </row>
    <row r="12" spans="1:9" ht="15" hidden="1" thickTop="1">
      <c r="A12" s="59"/>
      <c r="B12" s="7"/>
      <c r="C12" s="7"/>
      <c r="D12" s="7"/>
      <c r="E12" s="7"/>
      <c r="F12" s="360" t="s">
        <v>20</v>
      </c>
      <c r="G12" s="360"/>
      <c r="H12" s="360"/>
      <c r="I12" s="7"/>
    </row>
    <row r="13" spans="1:9" ht="15" hidden="1" thickTop="1">
      <c r="A13" s="59"/>
      <c r="B13" s="7"/>
      <c r="C13" s="7"/>
      <c r="D13" s="7"/>
      <c r="E13" s="7"/>
      <c r="F13" s="68" t="s">
        <v>414</v>
      </c>
      <c r="G13" s="68"/>
      <c r="H13" s="68" t="s">
        <v>415</v>
      </c>
      <c r="I13" s="7"/>
    </row>
    <row r="14" spans="1:9" ht="15" hidden="1" thickTop="1">
      <c r="A14" s="59" t="s">
        <v>454</v>
      </c>
      <c r="B14" s="7"/>
      <c r="C14" s="7"/>
      <c r="D14" s="7"/>
      <c r="E14" s="7"/>
      <c r="F14" s="101">
        <v>1119765425</v>
      </c>
      <c r="G14" s="43"/>
      <c r="H14" s="101">
        <v>1119765425</v>
      </c>
      <c r="I14" s="7"/>
    </row>
    <row r="15" spans="1:9" ht="15" hidden="1" thickTop="1">
      <c r="A15" s="59" t="s">
        <v>176</v>
      </c>
      <c r="B15" s="7"/>
      <c r="C15" s="7"/>
      <c r="D15" s="7"/>
      <c r="E15" s="7"/>
      <c r="F15" s="101">
        <v>9331380</v>
      </c>
      <c r="G15" s="43"/>
      <c r="H15" s="101">
        <v>9331380</v>
      </c>
      <c r="I15" s="7"/>
    </row>
    <row r="16" spans="1:9" ht="15" hidden="1" thickTop="1">
      <c r="A16" s="59" t="s">
        <v>455</v>
      </c>
      <c r="B16" s="7"/>
      <c r="C16" s="7"/>
      <c r="D16" s="7"/>
      <c r="E16" s="7"/>
      <c r="F16" s="196">
        <f>+F14-F17</f>
        <v>90203340</v>
      </c>
      <c r="G16" s="184"/>
      <c r="H16" s="196">
        <f>+H14-H17</f>
        <v>52877820</v>
      </c>
      <c r="I16" s="7"/>
    </row>
    <row r="17" spans="1:9" ht="15" hidden="1" thickTop="1">
      <c r="A17" s="197" t="s">
        <v>175</v>
      </c>
      <c r="B17" s="42"/>
      <c r="C17" s="42"/>
      <c r="D17" s="42"/>
      <c r="E17" s="42"/>
      <c r="F17" s="198">
        <v>1029562085</v>
      </c>
      <c r="G17" s="43"/>
      <c r="H17" s="198">
        <v>1066887605</v>
      </c>
      <c r="I17" s="7"/>
    </row>
    <row r="18" spans="1:9" ht="15" hidden="1" thickTop="1">
      <c r="A18" s="59"/>
      <c r="B18" s="7"/>
      <c r="C18" s="7"/>
      <c r="D18" s="7"/>
      <c r="E18" s="7"/>
      <c r="F18" s="174"/>
      <c r="G18" s="203"/>
      <c r="H18" s="7"/>
      <c r="I18" s="7"/>
    </row>
    <row r="19" spans="1:9" ht="15" hidden="1" thickTop="1">
      <c r="A19" s="59" t="s">
        <v>356</v>
      </c>
      <c r="B19" s="7"/>
      <c r="C19" s="7"/>
      <c r="D19" s="7"/>
      <c r="E19" s="7"/>
      <c r="F19" s="68" t="s">
        <v>463</v>
      </c>
      <c r="G19" s="68"/>
      <c r="H19" s="68" t="s">
        <v>462</v>
      </c>
      <c r="I19" s="7"/>
    </row>
    <row r="20" spans="1:9" ht="15" hidden="1" thickTop="1">
      <c r="A20" s="59" t="s">
        <v>456</v>
      </c>
      <c r="B20" s="7"/>
      <c r="C20" s="7"/>
      <c r="D20" s="7"/>
      <c r="E20" s="7"/>
      <c r="F20" s="7"/>
      <c r="G20" s="8"/>
      <c r="H20" s="7"/>
      <c r="I20" s="7"/>
    </row>
    <row r="21" spans="1:9" ht="15" hidden="1" thickTop="1">
      <c r="A21" s="59" t="s">
        <v>70</v>
      </c>
      <c r="B21" s="7"/>
      <c r="C21" s="7"/>
      <c r="D21" s="7"/>
      <c r="E21" s="7"/>
      <c r="F21" s="101">
        <f>+H21+85300000</f>
        <v>331260000</v>
      </c>
      <c r="G21" s="43"/>
      <c r="H21" s="101">
        <v>245960000</v>
      </c>
      <c r="I21" s="7"/>
    </row>
    <row r="22" spans="1:9" ht="15" hidden="1" thickTop="1">
      <c r="A22" s="59" t="s">
        <v>457</v>
      </c>
      <c r="B22" s="7"/>
      <c r="C22" s="7"/>
      <c r="D22" s="7"/>
      <c r="E22" s="7"/>
      <c r="F22" s="101">
        <v>1000000000</v>
      </c>
      <c r="G22" s="43"/>
      <c r="H22" s="101">
        <v>1000000000</v>
      </c>
      <c r="I22" s="7"/>
    </row>
    <row r="23" spans="1:9" ht="15" hidden="1" thickTop="1">
      <c r="A23" s="59" t="s">
        <v>458</v>
      </c>
      <c r="B23" s="7"/>
      <c r="C23" s="7"/>
      <c r="D23" s="7"/>
      <c r="E23" s="7"/>
      <c r="F23" s="101">
        <v>0</v>
      </c>
      <c r="G23" s="43"/>
      <c r="H23" s="101">
        <v>27800000</v>
      </c>
      <c r="I23" s="7"/>
    </row>
    <row r="24" spans="1:9" ht="15" hidden="1" thickTop="1">
      <c r="A24" s="59" t="s">
        <v>459</v>
      </c>
      <c r="B24" s="7"/>
      <c r="C24" s="7"/>
      <c r="D24" s="7"/>
      <c r="E24" s="7"/>
      <c r="F24" s="101">
        <v>760000000</v>
      </c>
      <c r="G24" s="43"/>
      <c r="H24" s="101">
        <v>760000000</v>
      </c>
      <c r="I24" s="7"/>
    </row>
    <row r="25" spans="1:9" ht="15" hidden="1" thickTop="1">
      <c r="A25" s="59" t="s">
        <v>460</v>
      </c>
      <c r="B25" s="7"/>
      <c r="C25" s="7"/>
      <c r="D25" s="7"/>
      <c r="E25" s="7"/>
      <c r="F25" s="101">
        <v>180000000</v>
      </c>
      <c r="G25" s="43"/>
      <c r="H25" s="101">
        <v>180000000</v>
      </c>
      <c r="I25" s="7"/>
    </row>
    <row r="26" spans="1:9" ht="15" hidden="1" thickTop="1">
      <c r="A26" s="59" t="s">
        <v>461</v>
      </c>
      <c r="B26" s="7"/>
      <c r="C26" s="7"/>
      <c r="D26" s="7"/>
      <c r="E26" s="7"/>
      <c r="F26" s="101">
        <v>840000000</v>
      </c>
      <c r="G26" s="43"/>
      <c r="H26" s="101">
        <v>840000000</v>
      </c>
      <c r="I26" s="7"/>
    </row>
    <row r="27" spans="1:9" ht="15" hidden="1" thickTop="1">
      <c r="A27" s="197" t="s">
        <v>14</v>
      </c>
      <c r="B27" s="42"/>
      <c r="C27" s="42"/>
      <c r="D27" s="42"/>
      <c r="E27" s="42"/>
      <c r="F27" s="199">
        <f>SUM(F21:F26)</f>
        <v>3111260000</v>
      </c>
      <c r="G27" s="179"/>
      <c r="H27" s="199">
        <f>SUM(H21:H26)</f>
        <v>3053760000</v>
      </c>
      <c r="I27" s="7"/>
    </row>
    <row r="28" spans="1:9" ht="15" hidden="1" thickTop="1">
      <c r="A28" s="44"/>
      <c r="B28" s="8"/>
      <c r="C28" s="8"/>
      <c r="D28" s="8"/>
      <c r="E28" s="8"/>
      <c r="F28" s="179"/>
      <c r="G28" s="179"/>
      <c r="H28" s="179"/>
      <c r="I28" s="7"/>
    </row>
    <row r="29" spans="1:9" ht="15" hidden="1" thickTop="1">
      <c r="A29" s="44" t="s">
        <v>357</v>
      </c>
      <c r="B29" s="8"/>
      <c r="C29" s="8"/>
      <c r="D29" s="8"/>
      <c r="E29" s="8"/>
      <c r="F29" s="8"/>
      <c r="G29" s="8"/>
      <c r="H29" s="8"/>
      <c r="I29" s="7"/>
    </row>
    <row r="30" spans="1:9" ht="15" hidden="1" thickTop="1">
      <c r="A30" s="44"/>
      <c r="B30" s="8"/>
      <c r="C30" s="8"/>
      <c r="D30" s="68" t="s">
        <v>465</v>
      </c>
      <c r="E30" s="68" t="s">
        <v>466</v>
      </c>
      <c r="F30" s="68" t="s">
        <v>463</v>
      </c>
      <c r="G30" s="68"/>
      <c r="H30" s="68" t="s">
        <v>462</v>
      </c>
      <c r="I30" s="7"/>
    </row>
    <row r="31" spans="1:9" ht="15" hidden="1" thickTop="1">
      <c r="A31" s="44" t="s">
        <v>464</v>
      </c>
      <c r="B31" s="8"/>
      <c r="C31" s="8"/>
      <c r="D31" s="68">
        <v>2008</v>
      </c>
      <c r="E31" s="200">
        <v>0.08</v>
      </c>
      <c r="F31" s="43">
        <v>12500000</v>
      </c>
      <c r="G31" s="43"/>
      <c r="H31" s="43">
        <v>12500000</v>
      </c>
      <c r="I31" s="7"/>
    </row>
    <row r="32" spans="1:9" ht="15" hidden="1" thickTop="1">
      <c r="A32" s="44" t="s">
        <v>467</v>
      </c>
      <c r="B32" s="8"/>
      <c r="C32" s="8"/>
      <c r="D32" s="68">
        <v>2008</v>
      </c>
      <c r="E32" s="201">
        <v>0.08</v>
      </c>
      <c r="F32" s="43">
        <v>5000000</v>
      </c>
      <c r="G32" s="43"/>
      <c r="H32" s="43">
        <v>5000000</v>
      </c>
      <c r="I32" s="7"/>
    </row>
    <row r="33" spans="1:9" ht="15" hidden="1" thickTop="1">
      <c r="A33" s="44" t="s">
        <v>467</v>
      </c>
      <c r="B33" s="8"/>
      <c r="C33" s="8"/>
      <c r="D33" s="68">
        <v>2009</v>
      </c>
      <c r="E33" s="202">
        <v>0.085</v>
      </c>
      <c r="F33" s="43">
        <v>52900000</v>
      </c>
      <c r="G33" s="43"/>
      <c r="H33" s="43">
        <v>52900000</v>
      </c>
      <c r="I33" s="7"/>
    </row>
    <row r="34" spans="1:9" ht="15" hidden="1" thickTop="1">
      <c r="A34" s="44" t="s">
        <v>467</v>
      </c>
      <c r="B34" s="8"/>
      <c r="C34" s="8"/>
      <c r="D34" s="68">
        <v>2010</v>
      </c>
      <c r="E34" s="202">
        <v>0.086</v>
      </c>
      <c r="F34" s="43">
        <v>60000000</v>
      </c>
      <c r="G34" s="43"/>
      <c r="H34" s="43">
        <v>60000000</v>
      </c>
      <c r="I34" s="7"/>
    </row>
    <row r="35" spans="1:9" ht="15" hidden="1" thickTop="1">
      <c r="A35" s="44" t="s">
        <v>468</v>
      </c>
      <c r="B35" s="8"/>
      <c r="C35" s="8"/>
      <c r="D35" s="68">
        <v>2010</v>
      </c>
      <c r="E35" s="202">
        <v>0.082</v>
      </c>
      <c r="F35" s="43">
        <v>60800000</v>
      </c>
      <c r="G35" s="43"/>
      <c r="H35" s="43">
        <v>60800000</v>
      </c>
      <c r="I35" s="7"/>
    </row>
    <row r="36" spans="1:9" ht="15" hidden="1" thickTop="1">
      <c r="A36" s="197" t="s">
        <v>15</v>
      </c>
      <c r="B36" s="42"/>
      <c r="C36" s="42"/>
      <c r="D36" s="42"/>
      <c r="E36" s="42"/>
      <c r="F36" s="199">
        <f>SUM(F31:F35)</f>
        <v>191200000</v>
      </c>
      <c r="G36" s="179"/>
      <c r="H36" s="199">
        <f>SUM(H31:H35)</f>
        <v>191200000</v>
      </c>
      <c r="I36" s="7"/>
    </row>
    <row r="37" spans="1:9" ht="15" hidden="1" thickTop="1">
      <c r="A37" s="44"/>
      <c r="B37" s="8"/>
      <c r="C37" s="8"/>
      <c r="D37" s="8"/>
      <c r="E37" s="8"/>
      <c r="F37" s="203"/>
      <c r="G37" s="203"/>
      <c r="H37" s="203"/>
      <c r="I37" s="7"/>
    </row>
    <row r="38" spans="1:9" ht="15.75" hidden="1" thickBot="1" thickTop="1">
      <c r="A38" s="204" t="s">
        <v>469</v>
      </c>
      <c r="B38" s="205"/>
      <c r="C38" s="205"/>
      <c r="D38" s="205"/>
      <c r="E38" s="205"/>
      <c r="F38" s="190">
        <f>+F27+F36+F17</f>
        <v>4332022085</v>
      </c>
      <c r="G38" s="179"/>
      <c r="H38" s="190">
        <f>+H27+H36+H17</f>
        <v>4311847605</v>
      </c>
      <c r="I38" s="7"/>
    </row>
    <row r="39" spans="1:9" ht="15" thickTop="1">
      <c r="A39" s="44"/>
      <c r="B39" s="8"/>
      <c r="C39" s="8"/>
      <c r="D39" s="8"/>
      <c r="E39" s="8"/>
      <c r="F39" s="179"/>
      <c r="G39" s="179"/>
      <c r="H39" s="179"/>
      <c r="I39" s="7"/>
    </row>
    <row r="40" spans="1:9" ht="11.25" customHeight="1">
      <c r="A40" s="44"/>
      <c r="B40" s="8"/>
      <c r="C40" s="8"/>
      <c r="D40" s="8"/>
      <c r="E40" s="8"/>
      <c r="F40" s="203"/>
      <c r="G40" s="203"/>
      <c r="H40" s="203"/>
      <c r="I40" s="7"/>
    </row>
    <row r="41" spans="1:9" ht="16.5" customHeight="1">
      <c r="A41" s="12" t="s">
        <v>614</v>
      </c>
      <c r="B41" s="8"/>
      <c r="C41" s="8"/>
      <c r="D41" s="8"/>
      <c r="E41" s="8"/>
      <c r="F41" s="203"/>
      <c r="G41" s="203"/>
      <c r="H41" s="203"/>
      <c r="I41" s="7"/>
    </row>
    <row r="42" spans="6:10" ht="17.25">
      <c r="F42" s="175" t="s">
        <v>336</v>
      </c>
      <c r="G42" s="51"/>
      <c r="H42" s="175" t="s">
        <v>38</v>
      </c>
      <c r="I42" s="239"/>
      <c r="J42" s="239"/>
    </row>
    <row r="43" spans="1:10" ht="14.25">
      <c r="A43" s="7" t="s">
        <v>615</v>
      </c>
      <c r="F43" s="101">
        <v>25500000000</v>
      </c>
      <c r="G43" s="43"/>
      <c r="H43" s="101">
        <v>18000000000</v>
      </c>
      <c r="I43" s="449"/>
      <c r="J43" s="449"/>
    </row>
    <row r="44" spans="1:10" ht="14.25">
      <c r="A44" s="7" t="s">
        <v>616</v>
      </c>
      <c r="F44" s="101">
        <v>16066464400</v>
      </c>
      <c r="G44" s="43"/>
      <c r="H44" s="101">
        <v>12158673000</v>
      </c>
      <c r="I44" s="449"/>
      <c r="J44" s="449"/>
    </row>
    <row r="45" spans="1:10" ht="15" thickBot="1">
      <c r="A45" s="59" t="s">
        <v>14</v>
      </c>
      <c r="B45" s="7"/>
      <c r="C45" s="7"/>
      <c r="D45" s="7"/>
      <c r="E45" s="7"/>
      <c r="F45" s="195">
        <f>SUM(F43:F44)</f>
        <v>41566464400</v>
      </c>
      <c r="G45" s="203"/>
      <c r="H45" s="195">
        <f>SUM(H43:H44)</f>
        <v>30158673000</v>
      </c>
      <c r="I45" s="449"/>
      <c r="J45" s="449"/>
    </row>
    <row r="46" spans="1:10" ht="10.5" customHeight="1" thickTop="1">
      <c r="A46" s="25"/>
      <c r="B46" s="25"/>
      <c r="F46" s="239"/>
      <c r="G46" s="264"/>
      <c r="H46" s="239"/>
      <c r="I46" s="239"/>
      <c r="J46" s="239"/>
    </row>
    <row r="47" spans="1:10" ht="18.75" customHeight="1">
      <c r="A47" s="12" t="s">
        <v>564</v>
      </c>
      <c r="B47" s="25"/>
      <c r="F47" s="239"/>
      <c r="G47" s="264"/>
      <c r="H47" s="239"/>
      <c r="I47" s="239"/>
      <c r="J47" s="239"/>
    </row>
    <row r="48" spans="6:10" ht="17.25">
      <c r="F48" s="175" t="s">
        <v>336</v>
      </c>
      <c r="G48" s="51"/>
      <c r="H48" s="175" t="s">
        <v>38</v>
      </c>
      <c r="I48" s="58"/>
      <c r="J48" s="58"/>
    </row>
    <row r="49" spans="1:10" ht="14.25">
      <c r="A49" s="7" t="s">
        <v>617</v>
      </c>
      <c r="F49" s="101">
        <v>22215581856</v>
      </c>
      <c r="G49" s="43"/>
      <c r="H49" s="101">
        <v>8738036159</v>
      </c>
      <c r="I49" s="449"/>
      <c r="J49" s="449"/>
    </row>
    <row r="50" spans="1:10" ht="14.25">
      <c r="A50" s="7" t="s">
        <v>557</v>
      </c>
      <c r="F50" s="101">
        <v>17432341786</v>
      </c>
      <c r="G50" s="43"/>
      <c r="H50" s="101">
        <v>4352722710</v>
      </c>
      <c r="I50" s="239"/>
      <c r="J50" s="239"/>
    </row>
    <row r="51" spans="1:10" ht="14.25">
      <c r="A51" s="7" t="s">
        <v>559</v>
      </c>
      <c r="F51" s="101">
        <f>86453609+2852584239</f>
        <v>2939037848</v>
      </c>
      <c r="G51" s="43"/>
      <c r="H51" s="101">
        <v>3545892305</v>
      </c>
      <c r="I51" s="449"/>
      <c r="J51" s="449"/>
    </row>
    <row r="52" spans="1:10" ht="15" thickBot="1">
      <c r="A52" s="59" t="s">
        <v>14</v>
      </c>
      <c r="B52" s="7"/>
      <c r="C52" s="7"/>
      <c r="D52" s="7"/>
      <c r="E52" s="7"/>
      <c r="F52" s="195">
        <f>SUM(F49:F51)</f>
        <v>42586961490</v>
      </c>
      <c r="G52" s="203"/>
      <c r="H52" s="195">
        <f>SUM(H49:H51)</f>
        <v>16636651174</v>
      </c>
      <c r="I52" s="449"/>
      <c r="J52" s="449"/>
    </row>
    <row r="53" spans="1:10" ht="11.25" customHeight="1" thickTop="1">
      <c r="A53" s="7"/>
      <c r="F53" s="239"/>
      <c r="G53" s="264"/>
      <c r="H53" s="239"/>
      <c r="I53" s="239"/>
      <c r="J53" s="239"/>
    </row>
    <row r="54" spans="1:10" ht="15.75">
      <c r="A54" s="12" t="s">
        <v>618</v>
      </c>
      <c r="F54" s="68"/>
      <c r="G54" s="68"/>
      <c r="H54" s="68"/>
      <c r="I54" s="440"/>
      <c r="J54" s="440"/>
    </row>
    <row r="55" spans="1:10" ht="31.5">
      <c r="A55" s="12"/>
      <c r="D55" s="206" t="s">
        <v>619</v>
      </c>
      <c r="E55" s="211" t="s">
        <v>120</v>
      </c>
      <c r="F55" s="211" t="s">
        <v>121</v>
      </c>
      <c r="G55" s="211"/>
      <c r="H55" s="206" t="s">
        <v>336</v>
      </c>
      <c r="I55" s="449"/>
      <c r="J55" s="449"/>
    </row>
    <row r="56" spans="1:10" ht="14.25">
      <c r="A56" s="7" t="s">
        <v>595</v>
      </c>
      <c r="D56" s="248"/>
      <c r="E56" s="248">
        <v>388582458</v>
      </c>
      <c r="F56" s="101">
        <v>3209891</v>
      </c>
      <c r="G56" s="43"/>
      <c r="H56" s="101">
        <f>+D56+E56-F56</f>
        <v>385372567</v>
      </c>
      <c r="I56" s="449"/>
      <c r="J56" s="449"/>
    </row>
    <row r="57" spans="1:10" ht="14.25">
      <c r="A57" s="7" t="s">
        <v>562</v>
      </c>
      <c r="F57" s="101"/>
      <c r="G57" s="43"/>
      <c r="H57" s="101"/>
      <c r="I57" s="449"/>
      <c r="J57" s="449"/>
    </row>
    <row r="58" spans="1:10" ht="14.25">
      <c r="A58" s="7" t="s">
        <v>563</v>
      </c>
      <c r="D58" s="248">
        <v>1323202306</v>
      </c>
      <c r="E58" s="248">
        <v>1225643571</v>
      </c>
      <c r="F58" s="101">
        <v>2139402306</v>
      </c>
      <c r="G58" s="43"/>
      <c r="H58" s="101">
        <f>+D58+E58-F58</f>
        <v>409443571</v>
      </c>
      <c r="I58" s="449"/>
      <c r="J58" s="449"/>
    </row>
    <row r="59" spans="1:10" ht="14.25">
      <c r="A59" s="7" t="s">
        <v>90</v>
      </c>
      <c r="D59" s="248"/>
      <c r="E59" s="248">
        <v>155220000</v>
      </c>
      <c r="F59" s="101">
        <v>155220000</v>
      </c>
      <c r="G59" s="43"/>
      <c r="H59" s="101">
        <f>+D59+E59-F59</f>
        <v>0</v>
      </c>
      <c r="I59" s="239"/>
      <c r="J59" s="239"/>
    </row>
    <row r="60" spans="1:10" ht="14.25">
      <c r="A60" s="7" t="s">
        <v>591</v>
      </c>
      <c r="D60" s="248">
        <v>211464576</v>
      </c>
      <c r="E60" s="101">
        <v>282702701</v>
      </c>
      <c r="F60" s="101">
        <v>494167277</v>
      </c>
      <c r="G60" s="43"/>
      <c r="H60" s="101">
        <f>+D60+E60-F60</f>
        <v>0</v>
      </c>
      <c r="I60" s="449"/>
      <c r="J60" s="449"/>
    </row>
    <row r="61" spans="1:10" ht="14.25">
      <c r="A61" s="7" t="s">
        <v>592</v>
      </c>
      <c r="E61" s="248">
        <v>19000000</v>
      </c>
      <c r="F61" s="101">
        <v>19000000</v>
      </c>
      <c r="G61" s="43"/>
      <c r="H61" s="101">
        <f>+D61+E61-F61</f>
        <v>0</v>
      </c>
      <c r="I61" s="449"/>
      <c r="J61" s="449"/>
    </row>
    <row r="62" spans="1:10" ht="14.25">
      <c r="A62" s="7" t="s">
        <v>593</v>
      </c>
      <c r="F62" s="101"/>
      <c r="G62" s="43"/>
      <c r="H62" s="101"/>
      <c r="I62" s="449"/>
      <c r="J62" s="449"/>
    </row>
    <row r="63" spans="1:10" ht="14.25">
      <c r="A63" s="7" t="s">
        <v>594</v>
      </c>
      <c r="E63" s="248"/>
      <c r="F63" s="101"/>
      <c r="G63" s="265"/>
      <c r="H63" s="101">
        <f>+D63+E63-F63</f>
        <v>0</v>
      </c>
      <c r="I63" s="449"/>
      <c r="J63" s="449"/>
    </row>
    <row r="64" spans="1:10" ht="15" thickBot="1">
      <c r="A64" s="59" t="s">
        <v>14</v>
      </c>
      <c r="B64" s="7"/>
      <c r="C64" s="7"/>
      <c r="D64" s="195">
        <f>SUM(D56:D63)</f>
        <v>1534666882</v>
      </c>
      <c r="E64" s="195">
        <f>SUM(E56:E63)</f>
        <v>2071148730</v>
      </c>
      <c r="F64" s="195">
        <f>SUM(F56:F63)</f>
        <v>2810999474</v>
      </c>
      <c r="G64" s="195"/>
      <c r="H64" s="195">
        <f>SUM(H56:H63)</f>
        <v>794816138</v>
      </c>
      <c r="I64" s="449"/>
      <c r="J64" s="449"/>
    </row>
    <row r="65" spans="1:10" ht="15" thickTop="1">
      <c r="A65" s="59"/>
      <c r="B65" s="7"/>
      <c r="C65" s="7"/>
      <c r="D65" s="203"/>
      <c r="E65" s="203"/>
      <c r="F65" s="203"/>
      <c r="G65" s="203"/>
      <c r="H65" s="203"/>
      <c r="I65" s="239"/>
      <c r="J65" s="239"/>
    </row>
    <row r="66" spans="1:10" ht="14.25" hidden="1">
      <c r="A66" s="59" t="s">
        <v>392</v>
      </c>
      <c r="B66" s="7"/>
      <c r="C66" s="7"/>
      <c r="D66" s="203"/>
      <c r="E66" s="203"/>
      <c r="F66" s="203"/>
      <c r="G66" s="203"/>
      <c r="H66" s="203"/>
      <c r="I66" s="239"/>
      <c r="J66" s="239"/>
    </row>
    <row r="67" spans="1:10" ht="14.25" hidden="1">
      <c r="A67" s="59" t="s">
        <v>393</v>
      </c>
      <c r="B67" s="7"/>
      <c r="C67" s="7"/>
      <c r="D67" s="203"/>
      <c r="E67" s="203"/>
      <c r="F67" s="203">
        <v>5046368207</v>
      </c>
      <c r="G67" s="203"/>
      <c r="H67" s="203"/>
      <c r="I67" s="239"/>
      <c r="J67" s="239"/>
    </row>
    <row r="68" spans="1:10" ht="14.25" hidden="1">
      <c r="A68" s="59" t="s">
        <v>394</v>
      </c>
      <c r="B68" s="7"/>
      <c r="C68" s="7"/>
      <c r="D68" s="203"/>
      <c r="E68" s="203"/>
      <c r="F68" s="203"/>
      <c r="G68" s="203"/>
      <c r="H68" s="203"/>
      <c r="I68" s="239"/>
      <c r="J68" s="239"/>
    </row>
    <row r="69" spans="1:10" ht="14.25" hidden="1">
      <c r="A69" s="59" t="s">
        <v>395</v>
      </c>
      <c r="B69" s="7"/>
      <c r="C69" s="7"/>
      <c r="D69" s="203"/>
      <c r="E69" s="203"/>
      <c r="F69" s="203"/>
      <c r="G69" s="203"/>
      <c r="H69" s="203"/>
      <c r="I69" s="239"/>
      <c r="J69" s="239"/>
    </row>
    <row r="70" spans="1:10" ht="14.25" hidden="1">
      <c r="A70" s="59" t="s">
        <v>396</v>
      </c>
      <c r="B70" s="7"/>
      <c r="C70" s="7"/>
      <c r="D70" s="203"/>
      <c r="E70" s="203"/>
      <c r="F70" s="203"/>
      <c r="G70" s="203"/>
      <c r="H70" s="203"/>
      <c r="I70" s="239"/>
      <c r="J70" s="239"/>
    </row>
    <row r="71" spans="1:10" ht="14.25" hidden="1">
      <c r="A71" s="59" t="s">
        <v>397</v>
      </c>
      <c r="B71" s="7"/>
      <c r="C71" s="7"/>
      <c r="D71" s="203"/>
      <c r="E71" s="203"/>
      <c r="F71" s="203">
        <v>-151589000</v>
      </c>
      <c r="G71" s="203"/>
      <c r="H71" s="203"/>
      <c r="I71" s="239"/>
      <c r="J71" s="239"/>
    </row>
    <row r="72" spans="1:10" ht="14.25" hidden="1">
      <c r="A72" s="59" t="s">
        <v>398</v>
      </c>
      <c r="B72" s="7"/>
      <c r="C72" s="7"/>
      <c r="D72" s="203"/>
      <c r="E72" s="203"/>
      <c r="F72" s="203">
        <f>+F67+F71</f>
        <v>4894779207</v>
      </c>
      <c r="G72" s="203"/>
      <c r="H72" s="203"/>
      <c r="I72" s="239"/>
      <c r="J72" s="239"/>
    </row>
    <row r="73" spans="1:10" ht="14.25" hidden="1">
      <c r="A73" s="59" t="s">
        <v>399</v>
      </c>
      <c r="B73" s="7"/>
      <c r="C73" s="7"/>
      <c r="D73" s="203"/>
      <c r="E73" s="203"/>
      <c r="F73" s="262" t="s">
        <v>283</v>
      </c>
      <c r="G73" s="262"/>
      <c r="H73" s="203"/>
      <c r="I73" s="239"/>
      <c r="J73" s="239"/>
    </row>
    <row r="74" spans="1:10" ht="14.25" hidden="1">
      <c r="A74" s="59" t="s">
        <v>401</v>
      </c>
      <c r="B74" s="7"/>
      <c r="C74" s="7"/>
      <c r="D74" s="203"/>
      <c r="E74" s="203"/>
      <c r="F74" s="203">
        <f>+F72*28%</f>
        <v>1370538177.96</v>
      </c>
      <c r="G74" s="203"/>
      <c r="H74" s="203"/>
      <c r="I74" s="239"/>
      <c r="J74" s="239"/>
    </row>
    <row r="75" spans="1:10" ht="14.25" hidden="1">
      <c r="A75" s="59" t="s">
        <v>400</v>
      </c>
      <c r="B75" s="7"/>
      <c r="C75" s="7"/>
      <c r="D75" s="203"/>
      <c r="E75" s="203"/>
      <c r="F75" s="203">
        <f>+F74/2</f>
        <v>685269088.98</v>
      </c>
      <c r="G75" s="203"/>
      <c r="H75" s="203"/>
      <c r="I75" s="239"/>
      <c r="J75" s="239"/>
    </row>
    <row r="76" spans="1:10" ht="14.25" hidden="1">
      <c r="A76" s="59" t="s">
        <v>402</v>
      </c>
      <c r="B76" s="25"/>
      <c r="F76" s="203">
        <f>+F74-F75</f>
        <v>685269088.98</v>
      </c>
      <c r="G76" s="203"/>
      <c r="H76" s="239"/>
      <c r="I76" s="239"/>
      <c r="J76" s="239"/>
    </row>
    <row r="77" spans="1:10" ht="14.25">
      <c r="A77" s="59"/>
      <c r="B77" s="25"/>
      <c r="F77" s="203"/>
      <c r="G77" s="203"/>
      <c r="H77" s="239"/>
      <c r="I77" s="239"/>
      <c r="J77" s="239"/>
    </row>
    <row r="78" spans="1:10" ht="15.75">
      <c r="A78" s="12" t="s">
        <v>284</v>
      </c>
      <c r="B78" s="25"/>
      <c r="F78" s="239"/>
      <c r="G78" s="264"/>
      <c r="H78" s="239"/>
      <c r="I78" s="239"/>
      <c r="J78" s="239"/>
    </row>
    <row r="79" spans="6:10" ht="17.25">
      <c r="F79" s="175" t="s">
        <v>336</v>
      </c>
      <c r="G79" s="51"/>
      <c r="H79" s="175" t="s">
        <v>38</v>
      </c>
      <c r="I79" s="449"/>
      <c r="J79" s="449"/>
    </row>
    <row r="80" spans="1:10" ht="14.25">
      <c r="A80" s="7" t="s">
        <v>596</v>
      </c>
      <c r="F80" s="101">
        <v>0</v>
      </c>
      <c r="G80" s="43"/>
      <c r="H80" s="101">
        <v>0</v>
      </c>
      <c r="I80" s="449"/>
      <c r="J80" s="449"/>
    </row>
    <row r="81" spans="1:10" ht="14.25">
      <c r="A81" s="7" t="s">
        <v>286</v>
      </c>
      <c r="F81" s="101">
        <f>162283360+63329057+3727056</f>
        <v>229339473</v>
      </c>
      <c r="G81" s="43"/>
      <c r="H81" s="101">
        <v>540237444</v>
      </c>
      <c r="I81" s="239"/>
      <c r="J81" s="239"/>
    </row>
    <row r="82" spans="1:10" ht="14.25">
      <c r="A82" s="7" t="s">
        <v>287</v>
      </c>
      <c r="F82" s="101">
        <v>627905556</v>
      </c>
      <c r="G82" s="43"/>
      <c r="H82" s="101">
        <v>764894519</v>
      </c>
      <c r="I82" s="239"/>
      <c r="J82" s="239"/>
    </row>
    <row r="83" spans="1:10" ht="14.25">
      <c r="A83" s="7" t="s">
        <v>597</v>
      </c>
      <c r="F83" s="101">
        <v>134628218</v>
      </c>
      <c r="G83" s="43"/>
      <c r="H83" s="101">
        <v>11833760</v>
      </c>
      <c r="I83" s="239"/>
      <c r="J83" s="239"/>
    </row>
    <row r="84" spans="1:10" ht="16.5" thickBot="1">
      <c r="A84" s="349" t="s">
        <v>14</v>
      </c>
      <c r="B84" s="349"/>
      <c r="C84" s="242"/>
      <c r="D84" s="242"/>
      <c r="E84" s="242"/>
      <c r="F84" s="176">
        <f>SUM(F80:F83)</f>
        <v>991873247</v>
      </c>
      <c r="G84" s="100"/>
      <c r="H84" s="176">
        <f>SUM(H80:H83)</f>
        <v>1316965723</v>
      </c>
      <c r="I84" s="239"/>
      <c r="J84" s="239"/>
    </row>
    <row r="85" ht="16.5" customHeight="1" thickTop="1"/>
    <row r="86" ht="15.75">
      <c r="A86" s="12" t="s">
        <v>285</v>
      </c>
    </row>
    <row r="87" ht="14.25">
      <c r="A87" s="7" t="s">
        <v>288</v>
      </c>
    </row>
  </sheetData>
  <sheetProtection/>
  <mergeCells count="20">
    <mergeCell ref="I58:J58"/>
    <mergeCell ref="I51:J51"/>
    <mergeCell ref="I55:J55"/>
    <mergeCell ref="I56:J56"/>
    <mergeCell ref="I57:J57"/>
    <mergeCell ref="F12:H12"/>
    <mergeCell ref="I43:J43"/>
    <mergeCell ref="I44:J44"/>
    <mergeCell ref="I62:J62"/>
    <mergeCell ref="I45:J45"/>
    <mergeCell ref="I52:J52"/>
    <mergeCell ref="I54:J54"/>
    <mergeCell ref="I60:J60"/>
    <mergeCell ref="I61:J61"/>
    <mergeCell ref="I49:J49"/>
    <mergeCell ref="I63:J63"/>
    <mergeCell ref="I64:J64"/>
    <mergeCell ref="A84:B84"/>
    <mergeCell ref="I79:J79"/>
    <mergeCell ref="I80:J80"/>
  </mergeCells>
  <printOptions/>
  <pageMargins left="0.75" right="0.19" top="0.41" bottom="0.28" header="0.17" footer="0.2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6"/>
  <sheetViews>
    <sheetView zoomScale="130" zoomScaleNormal="130" workbookViewId="0" topLeftCell="A44">
      <selection activeCell="E49" sqref="E49"/>
    </sheetView>
  </sheetViews>
  <sheetFormatPr defaultColWidth="9.140625" defaultRowHeight="12.75"/>
  <cols>
    <col min="1" max="1" width="14.140625" style="213" customWidth="1"/>
    <col min="2" max="2" width="2.00390625" style="213" customWidth="1"/>
    <col min="3" max="3" width="1.57421875" style="213" customWidth="1"/>
    <col min="4" max="4" width="14.57421875" style="213" customWidth="1"/>
    <col min="5" max="5" width="14.28125" style="213" customWidth="1"/>
    <col min="6" max="6" width="17.140625" style="213" customWidth="1"/>
    <col min="7" max="7" width="2.28125" style="213" customWidth="1"/>
    <col min="8" max="8" width="16.57421875" style="213" customWidth="1"/>
    <col min="9" max="9" width="14.140625" style="213" customWidth="1"/>
    <col min="10" max="16384" width="9.140625" style="213" customWidth="1"/>
  </cols>
  <sheetData>
    <row r="1" ht="15.75">
      <c r="A1" s="12" t="s">
        <v>293</v>
      </c>
    </row>
    <row r="2" spans="1:4" ht="14.25">
      <c r="A2" s="7" t="s">
        <v>565</v>
      </c>
      <c r="D2" s="249"/>
    </row>
    <row r="3" ht="15.75">
      <c r="A3" s="12"/>
    </row>
    <row r="4" spans="1:10" ht="17.25">
      <c r="A4" s="178"/>
      <c r="B4" s="160"/>
      <c r="C4" s="160"/>
      <c r="D4" s="160"/>
      <c r="E4" s="160"/>
      <c r="F4" s="175" t="s">
        <v>336</v>
      </c>
      <c r="H4" s="175" t="s">
        <v>38</v>
      </c>
      <c r="I4" s="250"/>
      <c r="J4" s="250"/>
    </row>
    <row r="5" spans="1:10" ht="15.75" customHeight="1">
      <c r="A5" s="210" t="s">
        <v>566</v>
      </c>
      <c r="B5" s="210"/>
      <c r="C5" s="210"/>
      <c r="D5" s="208"/>
      <c r="E5" s="208"/>
      <c r="F5" s="251">
        <v>27000000000</v>
      </c>
      <c r="H5" s="251">
        <v>27000000000</v>
      </c>
      <c r="I5" s="252"/>
      <c r="J5" s="252"/>
    </row>
    <row r="6" spans="1:10" ht="15.75" customHeight="1">
      <c r="A6" s="210" t="s">
        <v>573</v>
      </c>
      <c r="B6" s="210"/>
      <c r="C6" s="251"/>
      <c r="D6" s="251"/>
      <c r="E6" s="253"/>
      <c r="F6" s="254">
        <v>1545294400</v>
      </c>
      <c r="H6" s="251">
        <v>1545294400</v>
      </c>
      <c r="I6" s="252"/>
      <c r="J6" s="252"/>
    </row>
    <row r="7" spans="1:10" ht="15.75" customHeight="1">
      <c r="A7" s="210" t="s">
        <v>574</v>
      </c>
      <c r="B7" s="251"/>
      <c r="C7" s="251"/>
      <c r="D7" s="251"/>
      <c r="E7" s="253"/>
      <c r="F7" s="254">
        <v>-3046644400</v>
      </c>
      <c r="H7" s="251">
        <v>-3046644400</v>
      </c>
      <c r="I7" s="252"/>
      <c r="J7" s="252"/>
    </row>
    <row r="8" spans="1:10" ht="16.5" thickBot="1">
      <c r="A8" s="349" t="s">
        <v>14</v>
      </c>
      <c r="B8" s="349"/>
      <c r="C8" s="242"/>
      <c r="D8" s="242"/>
      <c r="E8" s="242"/>
      <c r="F8" s="176">
        <f>SUM(F4:F7)</f>
        <v>25498650000</v>
      </c>
      <c r="H8" s="176">
        <f>SUM(H4:H7)</f>
        <v>25498650000</v>
      </c>
      <c r="I8" s="252"/>
      <c r="J8" s="252"/>
    </row>
    <row r="9" spans="1:5" ht="15.75" customHeight="1" thickTop="1">
      <c r="A9" s="103"/>
      <c r="B9" s="103"/>
      <c r="C9" s="103"/>
      <c r="D9" s="255"/>
      <c r="E9" s="249"/>
    </row>
    <row r="10" spans="1:5" ht="15.75" customHeight="1" hidden="1">
      <c r="A10" s="207" t="s">
        <v>575</v>
      </c>
      <c r="B10" s="103"/>
      <c r="C10" s="103"/>
      <c r="E10" s="249"/>
    </row>
    <row r="11" spans="1:8" ht="15.75" customHeight="1" hidden="1">
      <c r="A11" s="460" t="s">
        <v>576</v>
      </c>
      <c r="B11" s="460"/>
      <c r="C11" s="460"/>
      <c r="D11" s="460"/>
      <c r="E11" s="460"/>
      <c r="F11" s="460"/>
      <c r="G11" s="460"/>
      <c r="H11" s="460"/>
    </row>
    <row r="12" spans="1:5" ht="15.75" customHeight="1" hidden="1">
      <c r="A12" s="460" t="s">
        <v>577</v>
      </c>
      <c r="B12" s="460"/>
      <c r="C12" s="460"/>
      <c r="D12" s="460"/>
      <c r="E12" s="249"/>
    </row>
    <row r="13" spans="1:5" ht="15.75" customHeight="1">
      <c r="A13" s="207" t="s">
        <v>289</v>
      </c>
      <c r="B13" s="103"/>
      <c r="C13" s="103"/>
      <c r="D13" s="103"/>
      <c r="E13" s="249"/>
    </row>
    <row r="14" spans="1:5" ht="15.75" customHeight="1">
      <c r="A14" s="460" t="s">
        <v>290</v>
      </c>
      <c r="B14" s="460"/>
      <c r="C14" s="460"/>
      <c r="D14" s="460"/>
      <c r="E14" s="249"/>
    </row>
    <row r="15" spans="1:8" ht="15.75" customHeight="1">
      <c r="A15" s="460" t="s">
        <v>291</v>
      </c>
      <c r="B15" s="460"/>
      <c r="C15" s="460"/>
      <c r="D15" s="460"/>
      <c r="E15" s="249"/>
      <c r="H15" s="248">
        <v>1846180800</v>
      </c>
    </row>
    <row r="16" spans="1:5" ht="15.75" customHeight="1">
      <c r="A16" s="460" t="s">
        <v>292</v>
      </c>
      <c r="B16" s="460"/>
      <c r="C16" s="460"/>
      <c r="D16" s="460"/>
      <c r="E16" s="249"/>
    </row>
    <row r="17" spans="1:8" ht="15.75" customHeight="1" thickBot="1">
      <c r="A17" s="207" t="s">
        <v>14</v>
      </c>
      <c r="B17" s="103"/>
      <c r="C17" s="103"/>
      <c r="D17" s="103"/>
      <c r="E17" s="249"/>
      <c r="H17" s="263">
        <f>SUM(H15:H16)</f>
        <v>1846180800</v>
      </c>
    </row>
    <row r="18" spans="1:5" ht="15.75" customHeight="1" thickTop="1">
      <c r="A18" s="103"/>
      <c r="B18" s="103"/>
      <c r="C18" s="103"/>
      <c r="D18" s="103"/>
      <c r="E18" s="249"/>
    </row>
    <row r="19" spans="1:5" ht="15.75" customHeight="1">
      <c r="A19" s="207" t="s">
        <v>178</v>
      </c>
      <c r="B19" s="103"/>
      <c r="C19" s="103"/>
      <c r="E19" s="249"/>
    </row>
    <row r="20" spans="1:8" ht="15.75" customHeight="1">
      <c r="A20" s="207"/>
      <c r="B20" s="103"/>
      <c r="C20" s="103"/>
      <c r="E20" s="249"/>
      <c r="F20" s="175" t="s">
        <v>336</v>
      </c>
      <c r="H20" s="175" t="s">
        <v>38</v>
      </c>
    </row>
    <row r="21" spans="1:8" ht="15.75" customHeight="1">
      <c r="A21" s="460" t="s">
        <v>578</v>
      </c>
      <c r="B21" s="460"/>
      <c r="C21" s="460"/>
      <c r="D21" s="460"/>
      <c r="E21" s="249"/>
      <c r="F21" s="248">
        <v>2700000</v>
      </c>
      <c r="H21" s="248">
        <v>2700000</v>
      </c>
    </row>
    <row r="22" spans="1:8" ht="15.75" customHeight="1">
      <c r="A22" s="460" t="s">
        <v>579</v>
      </c>
      <c r="B22" s="460"/>
      <c r="C22" s="460"/>
      <c r="D22" s="460"/>
      <c r="E22" s="249"/>
      <c r="F22" s="248">
        <v>2700000</v>
      </c>
      <c r="G22" s="248"/>
      <c r="H22" s="248">
        <v>2700000</v>
      </c>
    </row>
    <row r="23" spans="1:8" ht="15.75" customHeight="1">
      <c r="A23" s="459" t="s">
        <v>580</v>
      </c>
      <c r="B23" s="459"/>
      <c r="C23" s="459"/>
      <c r="D23" s="459"/>
      <c r="E23" s="249"/>
      <c r="F23" s="248">
        <v>2700000</v>
      </c>
      <c r="G23" s="248"/>
      <c r="H23" s="248">
        <v>2700000</v>
      </c>
    </row>
    <row r="24" spans="1:8" ht="15.75" customHeight="1">
      <c r="A24" s="459" t="s">
        <v>581</v>
      </c>
      <c r="B24" s="459"/>
      <c r="C24" s="459"/>
      <c r="D24" s="459"/>
      <c r="E24" s="249"/>
      <c r="F24" s="248"/>
      <c r="G24" s="248"/>
      <c r="H24" s="248"/>
    </row>
    <row r="25" spans="1:8" ht="15.75" customHeight="1">
      <c r="A25" s="460" t="s">
        <v>582</v>
      </c>
      <c r="B25" s="460"/>
      <c r="C25" s="460"/>
      <c r="D25" s="460"/>
      <c r="E25" s="249"/>
      <c r="F25" s="248">
        <v>135860</v>
      </c>
      <c r="G25" s="248"/>
      <c r="H25" s="248">
        <v>135860</v>
      </c>
    </row>
    <row r="26" spans="1:8" ht="15.75" customHeight="1">
      <c r="A26" s="459" t="s">
        <v>580</v>
      </c>
      <c r="B26" s="459"/>
      <c r="C26" s="459"/>
      <c r="D26" s="459"/>
      <c r="E26" s="249"/>
      <c r="F26" s="248">
        <v>135860</v>
      </c>
      <c r="G26" s="248"/>
      <c r="H26" s="248">
        <v>135860</v>
      </c>
    </row>
    <row r="27" spans="1:8" ht="15.75" customHeight="1">
      <c r="A27" s="459" t="s">
        <v>581</v>
      </c>
      <c r="B27" s="459"/>
      <c r="C27" s="459"/>
      <c r="D27" s="459"/>
      <c r="E27" s="249"/>
      <c r="F27" s="248"/>
      <c r="G27" s="248"/>
      <c r="H27" s="248"/>
    </row>
    <row r="28" spans="1:8" ht="15.75" customHeight="1">
      <c r="A28" s="460" t="s">
        <v>583</v>
      </c>
      <c r="B28" s="460"/>
      <c r="C28" s="460"/>
      <c r="D28" s="460"/>
      <c r="E28" s="249"/>
      <c r="F28" s="248">
        <f>+F21-F25</f>
        <v>2564140</v>
      </c>
      <c r="G28" s="248"/>
      <c r="H28" s="248">
        <f>+H21-H25</f>
        <v>2564140</v>
      </c>
    </row>
    <row r="29" spans="1:8" ht="15.75" customHeight="1">
      <c r="A29" s="459" t="s">
        <v>580</v>
      </c>
      <c r="B29" s="459"/>
      <c r="C29" s="459"/>
      <c r="D29" s="459"/>
      <c r="E29" s="249"/>
      <c r="F29" s="248">
        <f>+F28</f>
        <v>2564140</v>
      </c>
      <c r="G29" s="248"/>
      <c r="H29" s="248">
        <f>+H28</f>
        <v>2564140</v>
      </c>
    </row>
    <row r="30" spans="1:8" ht="15.75" customHeight="1">
      <c r="A30" s="459" t="s">
        <v>581</v>
      </c>
      <c r="B30" s="459"/>
      <c r="C30" s="459"/>
      <c r="D30" s="459"/>
      <c r="E30" s="249"/>
      <c r="F30" s="248"/>
      <c r="G30" s="248"/>
      <c r="H30" s="248"/>
    </row>
    <row r="31" spans="1:8" ht="15.75" customHeight="1">
      <c r="A31" s="207"/>
      <c r="B31" s="103"/>
      <c r="C31" s="103"/>
      <c r="E31" s="249"/>
      <c r="H31" s="248"/>
    </row>
    <row r="32" spans="1:5" ht="15.75" customHeight="1">
      <c r="A32" s="460" t="s">
        <v>584</v>
      </c>
      <c r="B32" s="460"/>
      <c r="C32" s="460"/>
      <c r="D32" s="460"/>
      <c r="E32" s="249"/>
    </row>
    <row r="33" spans="1:5" ht="15.75" customHeight="1">
      <c r="A33" s="207"/>
      <c r="B33" s="103"/>
      <c r="C33" s="103"/>
      <c r="E33" s="249"/>
    </row>
    <row r="34" spans="1:8" ht="15.75" customHeight="1">
      <c r="A34" s="458" t="s">
        <v>294</v>
      </c>
      <c r="B34" s="458"/>
      <c r="C34" s="458"/>
      <c r="D34" s="458"/>
      <c r="E34" s="249"/>
      <c r="F34" s="175" t="s">
        <v>336</v>
      </c>
      <c r="H34" s="175" t="s">
        <v>38</v>
      </c>
    </row>
    <row r="35" spans="1:8" ht="15.75" customHeight="1">
      <c r="A35" s="459" t="s">
        <v>585</v>
      </c>
      <c r="B35" s="460"/>
      <c r="C35" s="460"/>
      <c r="D35" s="460"/>
      <c r="F35" s="248">
        <v>8719977783</v>
      </c>
      <c r="H35" s="248">
        <v>4662218078</v>
      </c>
    </row>
    <row r="36" spans="1:8" ht="14.25" hidden="1">
      <c r="A36" s="103"/>
      <c r="D36" s="249" t="e">
        <f>+#REF!+#REF!+#REF!+289011562</f>
        <v>#REF!</v>
      </c>
      <c r="F36" s="248"/>
      <c r="G36" s="248"/>
      <c r="H36" s="248"/>
    </row>
    <row r="37" spans="1:8" ht="14.25" hidden="1">
      <c r="A37" s="103"/>
      <c r="D37" s="249" t="e">
        <f>+D36-6069056294</f>
        <v>#REF!</v>
      </c>
      <c r="F37" s="248"/>
      <c r="G37" s="248"/>
      <c r="H37" s="248"/>
    </row>
    <row r="38" spans="1:8" ht="14.25">
      <c r="A38" s="459" t="s">
        <v>586</v>
      </c>
      <c r="B38" s="460"/>
      <c r="C38" s="460"/>
      <c r="D38" s="460"/>
      <c r="F38" s="248">
        <v>2339092982</v>
      </c>
      <c r="G38" s="248"/>
      <c r="H38" s="248">
        <v>2339092982</v>
      </c>
    </row>
    <row r="39" spans="1:4" ht="14.25">
      <c r="A39" s="460"/>
      <c r="B39" s="460"/>
      <c r="C39" s="460"/>
      <c r="D39" s="460"/>
    </row>
    <row r="40" ht="14.25">
      <c r="A40" s="103"/>
    </row>
    <row r="41" spans="1:3" ht="15.75" customHeight="1">
      <c r="A41" s="458" t="s">
        <v>295</v>
      </c>
      <c r="B41" s="458"/>
      <c r="C41" s="458"/>
    </row>
    <row r="42" spans="1:8" ht="31.5">
      <c r="A42" s="103"/>
      <c r="D42" s="206" t="s">
        <v>619</v>
      </c>
      <c r="E42" s="211" t="s">
        <v>589</v>
      </c>
      <c r="F42" s="211" t="s">
        <v>590</v>
      </c>
      <c r="G42" s="211"/>
      <c r="H42" s="206" t="s">
        <v>604</v>
      </c>
    </row>
    <row r="43" spans="1:8" ht="14.25" customHeight="1">
      <c r="A43" s="460" t="s">
        <v>587</v>
      </c>
      <c r="B43" s="460"/>
      <c r="D43" s="248">
        <v>378715610</v>
      </c>
      <c r="E43" s="248">
        <v>733226496</v>
      </c>
      <c r="F43" s="248">
        <v>430472650</v>
      </c>
      <c r="G43" s="248"/>
      <c r="H43" s="248">
        <f>+D43+E43-F43</f>
        <v>681469456</v>
      </c>
    </row>
    <row r="44" spans="1:8" ht="14.25">
      <c r="A44" s="103" t="s">
        <v>588</v>
      </c>
      <c r="D44" s="248">
        <v>958589612</v>
      </c>
      <c r="E44" s="248">
        <v>850558852</v>
      </c>
      <c r="F44" s="248">
        <v>369839300</v>
      </c>
      <c r="G44" s="248"/>
      <c r="H44" s="248">
        <f>+D44+E44-F44</f>
        <v>1439309164</v>
      </c>
    </row>
    <row r="45" spans="1:8" ht="15" thickBot="1">
      <c r="A45" s="161" t="s">
        <v>14</v>
      </c>
      <c r="D45" s="256">
        <f>SUM(D43:D44)</f>
        <v>1337305222</v>
      </c>
      <c r="E45" s="256">
        <f>SUM(E43:E44)</f>
        <v>1583785348</v>
      </c>
      <c r="F45" s="256">
        <f>SUM(F43:F44)</f>
        <v>800311950</v>
      </c>
      <c r="G45" s="256"/>
      <c r="H45" s="256">
        <f>SUM(H43:H44)</f>
        <v>2120778620</v>
      </c>
    </row>
    <row r="46" ht="15" thickTop="1">
      <c r="A46" s="103"/>
    </row>
  </sheetData>
  <mergeCells count="23">
    <mergeCell ref="A28:D28"/>
    <mergeCell ref="A24:D24"/>
    <mergeCell ref="A25:D25"/>
    <mergeCell ref="A26:D26"/>
    <mergeCell ref="A27:D27"/>
    <mergeCell ref="A11:H11"/>
    <mergeCell ref="A8:B8"/>
    <mergeCell ref="A12:D12"/>
    <mergeCell ref="A23:D23"/>
    <mergeCell ref="A21:D21"/>
    <mergeCell ref="A22:D22"/>
    <mergeCell ref="A14:D14"/>
    <mergeCell ref="A15:D15"/>
    <mergeCell ref="A16:D16"/>
    <mergeCell ref="A29:D29"/>
    <mergeCell ref="A30:D30"/>
    <mergeCell ref="A32:D32"/>
    <mergeCell ref="A34:D34"/>
    <mergeCell ref="A35:D35"/>
    <mergeCell ref="A38:D38"/>
    <mergeCell ref="A39:D39"/>
    <mergeCell ref="A43:B43"/>
    <mergeCell ref="A41:C41"/>
  </mergeCells>
  <printOptions/>
  <pageMargins left="0.64" right="0.22" top="0.66" bottom="1" header="0.4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Default</cp:lastModifiedBy>
  <cp:lastPrinted>2007-07-30T04:38:27Z</cp:lastPrinted>
  <dcterms:created xsi:type="dcterms:W3CDTF">2000-09-27T20:56:38Z</dcterms:created>
  <dcterms:modified xsi:type="dcterms:W3CDTF">2007-07-30T04:38:49Z</dcterms:modified>
  <cp:category/>
  <cp:version/>
  <cp:contentType/>
  <cp:contentStatus/>
</cp:coreProperties>
</file>